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Hình\Tháng 03\"/>
    </mc:Choice>
  </mc:AlternateContent>
  <bookViews>
    <workbookView xWindow="0" yWindow="0" windowWidth="16680" windowHeight="6015"/>
  </bookViews>
  <sheets>
    <sheet name="BHXH1lan" sheetId="1" r:id="rId1"/>
  </sheets>
  <externalReferences>
    <externalReference r:id="rId2"/>
  </externalReferences>
  <definedNames>
    <definedName name="_Fill" hidden="1">#REF!</definedName>
    <definedName name="b">#REF!</definedName>
    <definedName name="Bate_Bophan">OFFSET([1]Code!$C$3,1,0,COUNTA([1]Code!$C$3:$C$99)-1,1)</definedName>
    <definedName name="CA">#REF!</definedName>
    <definedName name="Chucvu">OFFSET([1]Code!$I$3,1,MATCH([1]Staff!$G1,[1]Code!$I$3:$AF$3,0)-1,COUNTA(OFFSET([1]Code!$I$3,1,MATCH([1]Staff!$G1,[1]Code!$I$3:$AF$3,0)-1,COUNTA([1]Code!$I$4:$AF$16),1)),1)</definedName>
    <definedName name="nam">#REF!</definedName>
    <definedName name="nu">#REF!</definedName>
    <definedName name="ngaycongtrongthang">#REF!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1" l="1"/>
  <c r="N14" i="1"/>
  <c r="M15" i="1"/>
  <c r="N15" i="1"/>
  <c r="B30" i="1" l="1"/>
  <c r="B31" i="1"/>
  <c r="B32" i="1"/>
  <c r="B33" i="1"/>
  <c r="B34" i="1"/>
  <c r="B35" i="1"/>
  <c r="B36" i="1"/>
  <c r="B37" i="1"/>
  <c r="B38" i="1"/>
  <c r="B39" i="1"/>
  <c r="B40" i="1"/>
  <c r="B41" i="1"/>
  <c r="T10" i="1" l="1"/>
  <c r="T11" i="1"/>
  <c r="T12" i="1"/>
  <c r="T13" i="1"/>
  <c r="T14" i="1"/>
  <c r="T15" i="1"/>
  <c r="T16" i="1"/>
  <c r="T17" i="1"/>
  <c r="T18" i="1"/>
  <c r="T19" i="1"/>
  <c r="T27" i="1"/>
  <c r="T28" i="1"/>
  <c r="T29" i="1"/>
  <c r="T30" i="1"/>
  <c r="O16" i="1"/>
  <c r="O17" i="1"/>
  <c r="O18" i="1"/>
  <c r="M13" i="1"/>
  <c r="N13" i="1"/>
  <c r="O15" i="1"/>
  <c r="T26" i="1" s="1"/>
  <c r="M16" i="1"/>
  <c r="N16" i="1"/>
  <c r="P16" i="1" s="1"/>
  <c r="M17" i="1"/>
  <c r="N17" i="1"/>
  <c r="M18" i="1"/>
  <c r="N18" i="1"/>
  <c r="P18" i="1" s="1"/>
  <c r="M19" i="1"/>
  <c r="N19" i="1"/>
  <c r="O19" i="1" s="1"/>
  <c r="M20" i="1"/>
  <c r="N20" i="1"/>
  <c r="M21" i="1"/>
  <c r="N21" i="1"/>
  <c r="M22" i="1"/>
  <c r="N22" i="1"/>
  <c r="O22" i="1" s="1"/>
  <c r="M23" i="1"/>
  <c r="N23" i="1"/>
  <c r="M24" i="1"/>
  <c r="N24" i="1"/>
  <c r="O24" i="1" s="1"/>
  <c r="M25" i="1"/>
  <c r="N25" i="1"/>
  <c r="M26" i="1"/>
  <c r="N26" i="1"/>
  <c r="O26" i="1" s="1"/>
  <c r="M27" i="1"/>
  <c r="N27" i="1"/>
  <c r="M28" i="1"/>
  <c r="N28" i="1"/>
  <c r="O28" i="1" s="1"/>
  <c r="M29" i="1"/>
  <c r="N29" i="1"/>
  <c r="M30" i="1"/>
  <c r="N30" i="1"/>
  <c r="O30" i="1" s="1"/>
  <c r="M31" i="1"/>
  <c r="N31" i="1"/>
  <c r="M32" i="1"/>
  <c r="N32" i="1"/>
  <c r="O32" i="1" s="1"/>
  <c r="M33" i="1"/>
  <c r="N33" i="1"/>
  <c r="M34" i="1"/>
  <c r="N34" i="1"/>
  <c r="O34" i="1" s="1"/>
  <c r="M35" i="1"/>
  <c r="N35" i="1"/>
  <c r="M36" i="1"/>
  <c r="N36" i="1"/>
  <c r="O36" i="1" s="1"/>
  <c r="M37" i="1"/>
  <c r="N37" i="1"/>
  <c r="M38" i="1"/>
  <c r="N38" i="1"/>
  <c r="O38" i="1" s="1"/>
  <c r="M39" i="1"/>
  <c r="N39" i="1"/>
  <c r="M40" i="1"/>
  <c r="N40" i="1"/>
  <c r="O40" i="1" s="1"/>
  <c r="M41" i="1"/>
  <c r="N41" i="1"/>
  <c r="O14" i="1" l="1"/>
  <c r="T25" i="1" s="1"/>
  <c r="O13" i="1"/>
  <c r="T24" i="1" s="1"/>
  <c r="O20" i="1"/>
  <c r="P20" i="1" s="1"/>
  <c r="O41" i="1"/>
  <c r="P41" i="1" s="1"/>
  <c r="O39" i="1"/>
  <c r="P39" i="1" s="1"/>
  <c r="O37" i="1"/>
  <c r="P37" i="1" s="1"/>
  <c r="O35" i="1"/>
  <c r="P35" i="1" s="1"/>
  <c r="O33" i="1"/>
  <c r="P33" i="1" s="1"/>
  <c r="O31" i="1"/>
  <c r="P31" i="1" s="1"/>
  <c r="O29" i="1"/>
  <c r="P29" i="1" s="1"/>
  <c r="O27" i="1"/>
  <c r="P27" i="1" s="1"/>
  <c r="O25" i="1"/>
  <c r="P25" i="1" s="1"/>
  <c r="O23" i="1"/>
  <c r="P23" i="1" s="1"/>
  <c r="O21" i="1"/>
  <c r="P21" i="1" s="1"/>
  <c r="P19" i="1"/>
  <c r="P17" i="1"/>
  <c r="P15" i="1"/>
  <c r="P13" i="1"/>
  <c r="P40" i="1"/>
  <c r="P38" i="1"/>
  <c r="P36" i="1"/>
  <c r="P34" i="1"/>
  <c r="P32" i="1"/>
  <c r="P30" i="1"/>
  <c r="P28" i="1"/>
  <c r="P26" i="1"/>
  <c r="P24" i="1"/>
  <c r="P22" i="1"/>
  <c r="P14" i="1" l="1"/>
  <c r="B8" i="1"/>
  <c r="M8" i="1"/>
  <c r="N8" i="1"/>
  <c r="B9" i="1"/>
  <c r="M9" i="1"/>
  <c r="N9" i="1"/>
  <c r="B10" i="1"/>
  <c r="M10" i="1"/>
  <c r="N10" i="1"/>
  <c r="B11" i="1"/>
  <c r="M11" i="1"/>
  <c r="N11" i="1"/>
  <c r="B12" i="1"/>
  <c r="M12" i="1"/>
  <c r="N12" i="1"/>
  <c r="B13" i="1"/>
  <c r="B14" i="1"/>
  <c r="B15" i="1"/>
  <c r="B16" i="1"/>
  <c r="B17" i="1"/>
  <c r="B18" i="1"/>
  <c r="B19" i="1"/>
  <c r="B20" i="1"/>
  <c r="B21" i="1"/>
  <c r="B22" i="1"/>
  <c r="B23" i="1"/>
  <c r="B24" i="1"/>
  <c r="B25" i="1"/>
  <c r="B26" i="1"/>
  <c r="B27" i="1"/>
  <c r="B28" i="1"/>
  <c r="B29" i="1"/>
  <c r="O10" i="1" l="1"/>
  <c r="P10" i="1" s="1"/>
  <c r="O12" i="1"/>
  <c r="T33" i="1" s="1"/>
  <c r="O11" i="1"/>
  <c r="P11" i="1" s="1"/>
  <c r="O8" i="1"/>
  <c r="O9" i="1"/>
  <c r="T20" i="1" s="1"/>
  <c r="G45" i="1" l="1"/>
  <c r="O45" i="1" s="1"/>
  <c r="T8" i="1"/>
  <c r="T9" i="1"/>
  <c r="T23" i="1"/>
  <c r="T22" i="1"/>
  <c r="T32" i="1"/>
  <c r="T21" i="1"/>
  <c r="T31" i="1"/>
  <c r="E44" i="1"/>
  <c r="O44" i="1" s="1"/>
  <c r="P9" i="1"/>
  <c r="P12" i="1"/>
  <c r="P8" i="1"/>
  <c r="T42" i="1" l="1"/>
  <c r="F47" i="1" s="1"/>
  <c r="G46" i="1" l="1"/>
</calcChain>
</file>

<file path=xl/sharedStrings.xml><?xml version="1.0" encoding="utf-8"?>
<sst xmlns="http://schemas.openxmlformats.org/spreadsheetml/2006/main" count="159" uniqueCount="26">
  <si>
    <t>Năm</t>
  </si>
  <si>
    <t>đồng</t>
  </si>
  <si>
    <t>3. Mức hưởng BHXH một lần:</t>
  </si>
  <si>
    <t>2. Mức bình quân tiền lương tháng đóng BHXH:</t>
  </si>
  <si>
    <t>2014 trở đi</t>
  </si>
  <si>
    <t>- Thời gian tham gia BHXH từ năm 2014 trở đi:</t>
  </si>
  <si>
    <t>Làm tròn năm tổng</t>
  </si>
  <si>
    <t>1.Thời gian tham gia BHXH:</t>
  </si>
  <si>
    <r>
      <rPr>
        <b/>
        <sz val="11"/>
        <color theme="1"/>
        <rFont val="Segoe UI Symbol"/>
        <family val="2"/>
      </rPr>
      <t>∑</t>
    </r>
    <r>
      <rPr>
        <b/>
        <sz val="11"/>
        <color theme="1"/>
        <rFont val="Times New Roman"/>
        <family val="1"/>
      </rPr>
      <t xml:space="preserve"> tiền lương đóng BHXH</t>
    </r>
  </si>
  <si>
    <t>năm</t>
  </si>
  <si>
    <t>đến tháng</t>
  </si>
  <si>
    <t>Từ tháng</t>
  </si>
  <si>
    <t>Hệ số điều chỉnh</t>
  </si>
  <si>
    <t>Số tháng</t>
  </si>
  <si>
    <t>Thời gian 2</t>
  </si>
  <si>
    <t>Thời gian 1</t>
  </si>
  <si>
    <t>Mức đóng BHXH</t>
  </si>
  <si>
    <t>Thời gian đóng</t>
  </si>
  <si>
    <t>* Nhập khoảng thời gian theo năm, trong cùng năm có nhiều mức đóng thì nhập theo từng khoảng thời gian theo từng mức đóng</t>
  </si>
  <si>
    <t>Tiền lương đóng BHXH theo năm</t>
  </si>
  <si>
    <t xml:space="preserve">Bảng hệ số trượt giá năm </t>
  </si>
  <si>
    <t>HỆ THỐNG TÍNH BẢO HIỂM XÃ HỘI 1 LẦN</t>
  </si>
  <si>
    <t>II. Diễn giải:</t>
  </si>
  <si>
    <t>I. Giai đoạn nộp BHXH:</t>
  </si>
  <si>
    <t>** Thời gian nghỉ hưởng thai sản vẫn nhập khoảng thời gian, mức đóng là mức đóng liền kề tháng trước (trường hợp được nâng lương trong thời gian thai sản thì lấy mức nâng lương)</t>
  </si>
  <si>
    <t>*Điều chỉnh khi cơ quan BHXH cập nhật hệ số trượt giá từng năm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</si>
</sst>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0.0"/>
    <numFmt numFmtId="167" formatCode="_-* #,##0.00_-;\-* #,##0.00_-;_-* &quot;-&quot;_-;_-@_-"/>
  </numFmts>
  <fonts count="18" x14ac:knownFonts="1">
    <font>
      <sz val="11"/>
      <color theme="1"/>
      <name val="Calibri"/>
      <family val="2"/>
      <scheme val="minor"/>
    </font>
    <font>
      <sz val="11"/>
      <color theme="1"/>
      <name val="Calibri"/>
      <family val="2"/>
      <scheme val="minor"/>
    </font>
    <font>
      <sz val="11"/>
      <color theme="1"/>
      <name val="Times New Roman"/>
      <family val="1"/>
    </font>
    <font>
      <sz val="11"/>
      <color theme="1" tint="0.249977111117893"/>
      <name val="Times New Roman"/>
      <family val="1"/>
    </font>
    <font>
      <sz val="11"/>
      <color theme="0" tint="-0.14999847407452621"/>
      <name val="Times New Roman"/>
      <family val="1"/>
    </font>
    <font>
      <b/>
      <sz val="11"/>
      <color theme="1"/>
      <name val="Times New Roman"/>
      <family val="1"/>
    </font>
    <font>
      <b/>
      <sz val="12"/>
      <color theme="1"/>
      <name val="Times New Roman"/>
      <family val="1"/>
    </font>
    <font>
      <b/>
      <i/>
      <sz val="11"/>
      <color theme="1"/>
      <name val="Times New Roman"/>
      <family val="1"/>
    </font>
    <font>
      <sz val="11"/>
      <color theme="0" tint="-0.249977111117893"/>
      <name val="Times New Roman"/>
      <family val="1"/>
    </font>
    <font>
      <b/>
      <sz val="11"/>
      <color theme="1"/>
      <name val="Segoe UI Symbol"/>
      <family val="2"/>
    </font>
    <font>
      <b/>
      <sz val="11"/>
      <color rgb="FFC00000"/>
      <name val="Times New Roman"/>
      <family val="1"/>
    </font>
    <font>
      <sz val="12"/>
      <color theme="1"/>
      <name val="Times New Roman"/>
      <family val="1"/>
    </font>
    <font>
      <sz val="11"/>
      <name val="Times New Roman"/>
      <family val="1"/>
    </font>
    <font>
      <b/>
      <sz val="10"/>
      <name val="Times New Roman"/>
      <family val="1"/>
    </font>
    <font>
      <b/>
      <sz val="11"/>
      <name val="Times New Roman"/>
      <family val="1"/>
    </font>
    <font>
      <b/>
      <sz val="13"/>
      <color theme="1"/>
      <name val="Times New Roman"/>
      <family val="1"/>
    </font>
    <font>
      <sz val="13"/>
      <color theme="1"/>
      <name val="Times New Roman"/>
      <family val="1"/>
    </font>
    <font>
      <b/>
      <sz val="14"/>
      <color theme="1"/>
      <name val="Times New Roman"/>
      <family val="1"/>
    </font>
  </fonts>
  <fills count="10">
    <fill>
      <patternFill patternType="none"/>
    </fill>
    <fill>
      <patternFill patternType="gray125"/>
    </fill>
    <fill>
      <patternFill patternType="solid">
        <fgColor theme="5" tint="0.59999389629810485"/>
        <bgColor indexed="64"/>
      </patternFill>
    </fill>
    <fill>
      <patternFill patternType="solid">
        <fgColor rgb="FFFFCCCC"/>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ED6EB"/>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dashed">
        <color auto="1"/>
      </top>
      <bottom/>
      <diagonal/>
    </border>
    <border>
      <left style="dashed">
        <color indexed="64"/>
      </left>
      <right/>
      <top style="dashed">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right style="dashed">
        <color indexed="64"/>
      </right>
      <top style="dashed">
        <color indexed="64"/>
      </top>
      <bottom style="dashed">
        <color indexed="64"/>
      </bottom>
      <diagonal/>
    </border>
    <border>
      <left style="thin">
        <color auto="1"/>
      </left>
      <right style="thin">
        <color auto="1"/>
      </right>
      <top style="dashed">
        <color auto="1"/>
      </top>
      <bottom style="dashed">
        <color auto="1"/>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87">
    <xf numFmtId="0" fontId="0" fillId="0" borderId="0" xfId="0"/>
    <xf numFmtId="0" fontId="2" fillId="0" borderId="0" xfId="0" applyFont="1" applyAlignment="1">
      <alignment vertical="center"/>
    </xf>
    <xf numFmtId="165" fontId="2" fillId="0" borderId="0" xfId="1" applyNumberFormat="1" applyFont="1" applyAlignment="1">
      <alignment vertical="center"/>
    </xf>
    <xf numFmtId="164" fontId="2" fillId="0" borderId="0" xfId="1"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65" fontId="2" fillId="0" borderId="0" xfId="1" applyNumberFormat="1" applyFont="1" applyAlignment="1">
      <alignment horizontal="center" vertical="center"/>
    </xf>
    <xf numFmtId="0" fontId="2" fillId="0" borderId="0" xfId="0" applyFont="1" applyAlignment="1">
      <alignment horizontal="center" vertical="center" wrapText="1"/>
    </xf>
    <xf numFmtId="164" fontId="2" fillId="0" borderId="0" xfId="1"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166" fontId="8" fillId="0" borderId="0" xfId="0" applyNumberFormat="1" applyFont="1" applyAlignment="1">
      <alignment vertical="center"/>
    </xf>
    <xf numFmtId="0" fontId="2" fillId="0" borderId="0" xfId="0" quotePrefix="1" applyFont="1" applyAlignment="1">
      <alignment horizontal="left" vertical="center"/>
    </xf>
    <xf numFmtId="164" fontId="2" fillId="0" borderId="0" xfId="1" applyNumberFormat="1" applyFont="1" applyAlignment="1">
      <alignment vertical="center"/>
    </xf>
    <xf numFmtId="2" fontId="4" fillId="0" borderId="0" xfId="0" applyNumberFormat="1" applyFont="1" applyAlignment="1">
      <alignment vertical="center"/>
    </xf>
    <xf numFmtId="14" fontId="4" fillId="0" borderId="0" xfId="0" applyNumberFormat="1" applyFont="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165" fontId="2" fillId="0" borderId="0" xfId="0" applyNumberFormat="1" applyFont="1" applyAlignment="1">
      <alignment vertical="center"/>
    </xf>
    <xf numFmtId="0" fontId="2" fillId="3"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3" borderId="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64" fontId="2" fillId="0" borderId="0" xfId="0" applyNumberFormat="1" applyFont="1" applyAlignment="1">
      <alignment vertical="center"/>
    </xf>
    <xf numFmtId="0" fontId="2" fillId="3" borderId="10"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0" xfId="0" applyFont="1" applyBorder="1" applyAlignment="1">
      <alignment vertical="center"/>
    </xf>
    <xf numFmtId="0" fontId="2" fillId="3" borderId="12" xfId="0"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3" borderId="13" xfId="0" applyFont="1" applyFill="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165" fontId="2" fillId="0" borderId="0" xfId="1" applyNumberFormat="1" applyFont="1" applyBorder="1" applyAlignment="1">
      <alignment vertical="center"/>
    </xf>
    <xf numFmtId="0" fontId="2" fillId="0" borderId="0" xfId="0" applyFont="1" applyBorder="1" applyAlignment="1">
      <alignment horizontal="center" vertical="center"/>
    </xf>
    <xf numFmtId="165" fontId="5" fillId="0" borderId="19" xfId="1"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165" fontId="2" fillId="0" borderId="0" xfId="1" applyNumberFormat="1" applyFont="1" applyFill="1" applyAlignment="1">
      <alignment vertical="center" wrapText="1"/>
    </xf>
    <xf numFmtId="14" fontId="2" fillId="0" borderId="0" xfId="1" applyNumberFormat="1" applyFont="1" applyAlignment="1">
      <alignment vertical="center"/>
    </xf>
    <xf numFmtId="0" fontId="2" fillId="6" borderId="13"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3" xfId="0" applyFont="1" applyFill="1" applyBorder="1" applyAlignment="1">
      <alignment horizontal="center" vertical="center"/>
    </xf>
    <xf numFmtId="165" fontId="12" fillId="7" borderId="11" xfId="1" applyNumberFormat="1" applyFont="1" applyFill="1" applyBorder="1" applyAlignment="1">
      <alignment vertical="center"/>
    </xf>
    <xf numFmtId="165" fontId="12" fillId="7" borderId="9" xfId="1" applyNumberFormat="1" applyFont="1" applyFill="1" applyBorder="1" applyAlignment="1">
      <alignment vertical="center"/>
    </xf>
    <xf numFmtId="165" fontId="12" fillId="7" borderId="4" xfId="1" applyNumberFormat="1" applyFont="1" applyFill="1" applyBorder="1" applyAlignment="1">
      <alignment vertical="center"/>
    </xf>
    <xf numFmtId="165" fontId="12" fillId="7" borderId="1" xfId="1" applyNumberFormat="1" applyFont="1" applyFill="1" applyBorder="1" applyAlignment="1">
      <alignment vertical="center"/>
    </xf>
    <xf numFmtId="0" fontId="12" fillId="0" borderId="19" xfId="0" applyFont="1" applyBorder="1" applyAlignment="1">
      <alignment vertical="center"/>
    </xf>
    <xf numFmtId="14" fontId="12" fillId="0" borderId="19" xfId="0" applyNumberFormat="1" applyFont="1" applyBorder="1" applyAlignment="1">
      <alignment vertical="center"/>
    </xf>
    <xf numFmtId="165" fontId="12" fillId="0" borderId="19" xfId="0" applyNumberFormat="1" applyFont="1" applyBorder="1" applyAlignment="1">
      <alignment vertical="center"/>
    </xf>
    <xf numFmtId="14" fontId="4" fillId="0" borderId="19" xfId="0" applyNumberFormat="1" applyFont="1" applyBorder="1" applyAlignment="1">
      <alignment vertical="center"/>
    </xf>
    <xf numFmtId="0" fontId="13" fillId="0" borderId="19" xfId="0" applyFont="1" applyBorder="1" applyAlignment="1">
      <alignment horizontal="center" vertical="center"/>
    </xf>
    <xf numFmtId="0" fontId="14" fillId="0" borderId="19" xfId="0" applyFont="1" applyBorder="1" applyAlignment="1">
      <alignment horizontal="center" vertical="center"/>
    </xf>
    <xf numFmtId="0" fontId="2" fillId="8" borderId="19" xfId="0" applyFont="1" applyFill="1" applyBorder="1" applyAlignment="1">
      <alignment horizontal="center" vertical="center"/>
    </xf>
    <xf numFmtId="0" fontId="2" fillId="8" borderId="19" xfId="1" applyNumberFormat="1" applyFont="1" applyFill="1" applyBorder="1" applyAlignment="1">
      <alignment horizontal="center" vertical="center"/>
    </xf>
    <xf numFmtId="0" fontId="2" fillId="0" borderId="19" xfId="0" applyFont="1" applyBorder="1" applyAlignment="1">
      <alignment horizontal="center" vertical="center"/>
    </xf>
    <xf numFmtId="167" fontId="2" fillId="0" borderId="19" xfId="1" applyNumberFormat="1" applyFont="1" applyBorder="1" applyAlignment="1">
      <alignment vertical="center"/>
    </xf>
    <xf numFmtId="165" fontId="2" fillId="0" borderId="19" xfId="1" applyNumberFormat="1" applyFont="1" applyBorder="1" applyAlignment="1">
      <alignment vertical="center"/>
    </xf>
    <xf numFmtId="165" fontId="5" fillId="2" borderId="19" xfId="1" applyNumberFormat="1" applyFont="1" applyFill="1" applyBorder="1" applyAlignment="1">
      <alignment vertical="center"/>
    </xf>
    <xf numFmtId="0" fontId="2" fillId="0" borderId="19" xfId="0" applyFont="1" applyBorder="1" applyAlignment="1">
      <alignment vertical="center"/>
    </xf>
    <xf numFmtId="0" fontId="11" fillId="0" borderId="0" xfId="0" applyFont="1" applyAlignment="1">
      <alignment horizontal="left" vertical="center"/>
    </xf>
    <xf numFmtId="165" fontId="11" fillId="0" borderId="0" xfId="1" applyNumberFormat="1" applyFont="1" applyBorder="1" applyAlignment="1">
      <alignment vertical="center"/>
    </xf>
    <xf numFmtId="0" fontId="15" fillId="0" borderId="0" xfId="0" applyFont="1" applyAlignment="1">
      <alignment horizontal="left" vertical="center"/>
    </xf>
    <xf numFmtId="0" fontId="16" fillId="0" borderId="0" xfId="0" applyFont="1" applyAlignment="1">
      <alignment horizontal="center" vertical="center"/>
    </xf>
    <xf numFmtId="0" fontId="10" fillId="5" borderId="18" xfId="0" applyFont="1" applyFill="1" applyBorder="1" applyAlignment="1">
      <alignment horizontal="center" vertical="center"/>
    </xf>
    <xf numFmtId="0" fontId="10" fillId="5" borderId="21" xfId="0" applyFont="1" applyFill="1" applyBorder="1" applyAlignment="1">
      <alignment horizontal="center" vertical="center"/>
    </xf>
    <xf numFmtId="0" fontId="2" fillId="0" borderId="0" xfId="0" applyFont="1" applyFill="1" applyAlignment="1">
      <alignment horizontal="center" vertical="center" wrapText="1"/>
    </xf>
    <xf numFmtId="0" fontId="11" fillId="0" borderId="20" xfId="0" applyFont="1" applyBorder="1" applyAlignment="1">
      <alignment horizontal="left" vertical="center" wrapText="1"/>
    </xf>
    <xf numFmtId="165" fontId="2" fillId="4" borderId="19" xfId="1" applyNumberFormat="1" applyFont="1" applyFill="1" applyBorder="1" applyAlignment="1">
      <alignment horizontal="center" vertical="center" wrapText="1"/>
    </xf>
    <xf numFmtId="164" fontId="5" fillId="0" borderId="19" xfId="1" applyFont="1" applyBorder="1" applyAlignment="1">
      <alignment horizontal="center" vertical="center"/>
    </xf>
    <xf numFmtId="165" fontId="6" fillId="0" borderId="0" xfId="1" applyNumberFormat="1" applyFont="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164" fontId="7" fillId="0" borderId="0" xfId="1" applyFont="1" applyAlignment="1">
      <alignment horizontal="center" vertical="center"/>
    </xf>
    <xf numFmtId="0" fontId="17" fillId="9"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FED6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QUYNH\DSNV\File%20nguon%20data%20nhan%20su%2029.09.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Staff"/>
      <sheetName val="Tinh_TG_TV"/>
      <sheetName val="StopW"/>
      <sheetName val="Sinh_Nhat"/>
      <sheetName val="Hethan_HD"/>
      <sheetName val="Nam_Nu"/>
      <sheetName val="THONGKE"/>
      <sheetName val="REPORT RECRUITMENT"/>
      <sheetName val="ThamNien"/>
      <sheetName val="REPORT TRỰC QUAN"/>
      <sheetName val="ABCD"/>
    </sheetNames>
    <sheetDataSet>
      <sheetData sheetId="0">
        <row r="3">
          <cell r="C3" t="str">
            <v>Thuộc bộ phận</v>
          </cell>
          <cell r="I3" t="str">
            <v>Ban TGĐ</v>
          </cell>
          <cell r="J3" t="str">
            <v>Ban TGĐ (CU-XNK)</v>
          </cell>
          <cell r="K3" t="str">
            <v>Biên Phiên Dịch</v>
          </cell>
          <cell r="L3" t="str">
            <v>CBSX</v>
          </cell>
          <cell r="M3" t="str">
            <v>Cơ điện</v>
          </cell>
          <cell r="N3" t="str">
            <v>Cung ứng XNK</v>
          </cell>
          <cell r="O3" t="str">
            <v>Đảm bảo chất lượng</v>
          </cell>
          <cell r="P3" t="str">
            <v>HCNS</v>
          </cell>
          <cell r="Q3" t="str">
            <v>Kế hoạch điều độ (office)</v>
          </cell>
          <cell r="R3" t="str">
            <v>Kế hoạch điều độ (Xưởng)</v>
          </cell>
          <cell r="S3" t="str">
            <v>Kiểm Phẩm</v>
          </cell>
          <cell r="T3" t="str">
            <v>Kinh doanh</v>
          </cell>
          <cell r="U3" t="str">
            <v>Kỹ thuật</v>
          </cell>
          <cell r="V3" t="str">
            <v>Phục vụ SX</v>
          </cell>
          <cell r="W3" t="str">
            <v>Máy chia</v>
          </cell>
          <cell r="X3" t="str">
            <v>Máy dán túi</v>
          </cell>
          <cell r="Y3" t="str">
            <v>Máy ghép</v>
          </cell>
          <cell r="Z3" t="str">
            <v>Máy in</v>
          </cell>
          <cell r="AA3" t="str">
            <v>Máy thổi</v>
          </cell>
          <cell r="AB3" t="str">
            <v>Quản đốc</v>
          </cell>
          <cell r="AC3" t="str">
            <v>Tài chính kế toán</v>
          </cell>
          <cell r="AD3" t="str">
            <v>Thiết kế</v>
          </cell>
          <cell r="AE3" t="str">
            <v>Văn phòng xưởng</v>
          </cell>
          <cell r="AF3" t="str">
            <v>VPHN</v>
          </cell>
        </row>
        <row r="4">
          <cell r="C4" t="str">
            <v>Ban TGĐ</v>
          </cell>
          <cell r="I4" t="str">
            <v>Chủ tịch HĐQT</v>
          </cell>
          <cell r="J4" t="str">
            <v>Trợ lý TGĐ kiêm TP. CU-XNK</v>
          </cell>
          <cell r="K4" t="str">
            <v>Biên Phiên Dịch</v>
          </cell>
          <cell r="L4" t="str">
            <v>TBP CBSX</v>
          </cell>
          <cell r="M4" t="str">
            <v>Trưởng phòng Cơ điện</v>
          </cell>
          <cell r="N4" t="str">
            <v>Trưởng nhóm MH - XNK</v>
          </cell>
          <cell r="O4" t="str">
            <v>Trưởng nhóm ĐBCL</v>
          </cell>
          <cell r="P4" t="str">
            <v>Giám đốc Nhân sự</v>
          </cell>
          <cell r="Q4" t="str">
            <v>Trưởng phòng KHĐĐ</v>
          </cell>
          <cell r="R4" t="str">
            <v>Quyền thủ kho thành phẩm</v>
          </cell>
          <cell r="S4" t="str">
            <v>CN VHM Kiểm Phẩm</v>
          </cell>
          <cell r="T4" t="str">
            <v>Thư ký kinh doanh</v>
          </cell>
          <cell r="U4" t="str">
            <v>Trưởng phòng Kỹ thuật</v>
          </cell>
          <cell r="V4" t="str">
            <v>Lái xe nâng SX</v>
          </cell>
          <cell r="W4" t="str">
            <v>Tổ trưởng máy chia</v>
          </cell>
          <cell r="X4" t="str">
            <v>Trưởng BP Thành phẩm</v>
          </cell>
          <cell r="Y4" t="str">
            <v>Tổ trưởng máy ghép</v>
          </cell>
          <cell r="Z4" t="str">
            <v>Trưởng máy in</v>
          </cell>
          <cell r="AA4" t="str">
            <v>Tổ trưởng máy thổi</v>
          </cell>
          <cell r="AB4" t="str">
            <v>Quản đốc</v>
          </cell>
          <cell r="AC4" t="str">
            <v>Giám đốc Tài chính</v>
          </cell>
          <cell r="AD4" t="str">
            <v>TP. Thiết kế</v>
          </cell>
          <cell r="AE4" t="str">
            <v>TP. Sản xuất - Chất lượng</v>
          </cell>
          <cell r="AF4" t="str">
            <v>Trưởng. VPĐD HN</v>
          </cell>
        </row>
        <row r="5">
          <cell r="C5" t="str">
            <v>Ban TGĐ (CU-XNK)</v>
          </cell>
          <cell r="I5" t="str">
            <v>Tổng Giám đốc</v>
          </cell>
          <cell r="J5">
            <v>0</v>
          </cell>
          <cell r="K5" t="str">
            <v>Thư ký - Biên phiên dịch</v>
          </cell>
          <cell r="L5" t="str">
            <v>PBP. CBSX</v>
          </cell>
          <cell r="M5" t="str">
            <v>NV Cơ điện</v>
          </cell>
          <cell r="N5" t="str">
            <v>NV cung ứng vật tư</v>
          </cell>
          <cell r="O5" t="str">
            <v>Trưởng nhóm QA</v>
          </cell>
          <cell r="P5" t="str">
            <v>Trưởng phòng HCNS</v>
          </cell>
          <cell r="Q5" t="str">
            <v>Phó phòng KHĐĐ</v>
          </cell>
          <cell r="R5" t="str">
            <v>Thủ kho NVL</v>
          </cell>
          <cell r="S5">
            <v>0</v>
          </cell>
          <cell r="T5" t="str">
            <v>NV ĐDTM</v>
          </cell>
          <cell r="U5" t="str">
            <v>NV Kỹ thuật</v>
          </cell>
          <cell r="V5" t="str">
            <v>CN Tạp vụ SX</v>
          </cell>
          <cell r="W5" t="str">
            <v>CNVH Máy chia</v>
          </cell>
          <cell r="X5" t="str">
            <v>Tổ trưởng máy dán túi</v>
          </cell>
          <cell r="Y5" t="str">
            <v>Tổ phó máy ghép</v>
          </cell>
          <cell r="Z5" t="str">
            <v>CN Pha mực</v>
          </cell>
          <cell r="AA5" t="str">
            <v>CNVH máy thổi</v>
          </cell>
          <cell r="AB5">
            <v>0</v>
          </cell>
          <cell r="AC5" t="str">
            <v>Kế toán trưởng</v>
          </cell>
          <cell r="AD5" t="str">
            <v>Phó phòng Thiết kế</v>
          </cell>
          <cell r="AE5" t="str">
            <v>PP. Sản xuất - Chất lượng</v>
          </cell>
          <cell r="AF5" t="str">
            <v>NV hành chánh VPHN</v>
          </cell>
        </row>
        <row r="6">
          <cell r="C6" t="str">
            <v>Biên Phiên Dịch</v>
          </cell>
          <cell r="I6" t="str">
            <v>Giám đốc Sản xuất</v>
          </cell>
          <cell r="J6">
            <v>0</v>
          </cell>
          <cell r="K6">
            <v>0</v>
          </cell>
          <cell r="L6" t="str">
            <v>CN CBSX</v>
          </cell>
          <cell r="M6">
            <v>0</v>
          </cell>
          <cell r="N6">
            <v>0</v>
          </cell>
          <cell r="O6" t="str">
            <v>NV ĐBCL</v>
          </cell>
          <cell r="P6" t="str">
            <v>Trưởng nhóm HCNS</v>
          </cell>
          <cell r="Q6" t="str">
            <v>CV KHĐĐ (theo dõi lệnh vật tư, lênh sx)</v>
          </cell>
          <cell r="R6" t="str">
            <v>NV Phụ kho</v>
          </cell>
          <cell r="S6">
            <v>0</v>
          </cell>
          <cell r="T6">
            <v>0</v>
          </cell>
          <cell r="U6">
            <v>0</v>
          </cell>
          <cell r="V6">
            <v>0</v>
          </cell>
          <cell r="W6" t="str">
            <v>CN máy chia</v>
          </cell>
          <cell r="X6" t="str">
            <v>CNVH máy dán túi</v>
          </cell>
          <cell r="Y6" t="str">
            <v>CNVH máy ghép</v>
          </cell>
          <cell r="Z6" t="str">
            <v>CNVH Máy in</v>
          </cell>
          <cell r="AA6">
            <v>0</v>
          </cell>
          <cell r="AB6">
            <v>0</v>
          </cell>
          <cell r="AC6" t="str">
            <v>Phó phòng Tài chính kế toán</v>
          </cell>
          <cell r="AD6" t="str">
            <v>Nhân viên Thiết kế</v>
          </cell>
          <cell r="AE6" t="str">
            <v>NV thống kê SX</v>
          </cell>
          <cell r="AF6" t="str">
            <v>Tài xế xe con VPHN</v>
          </cell>
        </row>
        <row r="7">
          <cell r="C7" t="str">
            <v>CBSX</v>
          </cell>
          <cell r="I7" t="str">
            <v>Giám đốc Kinh doanh</v>
          </cell>
          <cell r="J7">
            <v>0</v>
          </cell>
          <cell r="K7">
            <v>0</v>
          </cell>
          <cell r="L7">
            <v>0</v>
          </cell>
          <cell r="M7">
            <v>0</v>
          </cell>
          <cell r="N7">
            <v>0</v>
          </cell>
          <cell r="O7" t="str">
            <v>Nhân viên QA/QC</v>
          </cell>
          <cell r="P7" t="str">
            <v>Chuyên viên HCNS</v>
          </cell>
          <cell r="Q7" t="str">
            <v>NV KHĐĐ</v>
          </cell>
          <cell r="R7" t="str">
            <v>Bốc xếp</v>
          </cell>
          <cell r="S7">
            <v>0</v>
          </cell>
          <cell r="T7">
            <v>0</v>
          </cell>
          <cell r="U7">
            <v>0</v>
          </cell>
          <cell r="V7">
            <v>0</v>
          </cell>
          <cell r="W7">
            <v>0</v>
          </cell>
          <cell r="X7" t="str">
            <v>CN máy dán túi</v>
          </cell>
          <cell r="Y7">
            <v>0</v>
          </cell>
          <cell r="Z7">
            <v>0</v>
          </cell>
          <cell r="AA7">
            <v>0</v>
          </cell>
          <cell r="AB7">
            <v>0</v>
          </cell>
          <cell r="AC7" t="str">
            <v>NV Kế toán</v>
          </cell>
          <cell r="AD7" t="str">
            <v>Nhân viên Marketing</v>
          </cell>
          <cell r="AE7" t="str">
            <v>NV thống kê</v>
          </cell>
          <cell r="AF7" t="str">
            <v>Nhân viên Thiết kế</v>
          </cell>
        </row>
        <row r="8">
          <cell r="C8" t="str">
            <v>Cơ điện</v>
          </cell>
          <cell r="I8">
            <v>0</v>
          </cell>
          <cell r="J8">
            <v>0</v>
          </cell>
          <cell r="K8">
            <v>0</v>
          </cell>
          <cell r="L8">
            <v>0</v>
          </cell>
          <cell r="M8">
            <v>0</v>
          </cell>
          <cell r="N8">
            <v>0</v>
          </cell>
          <cell r="O8">
            <v>0</v>
          </cell>
          <cell r="P8" t="str">
            <v>NV Nhân sự</v>
          </cell>
          <cell r="Q8">
            <v>0</v>
          </cell>
          <cell r="R8" t="str">
            <v>Lái xe tải</v>
          </cell>
          <cell r="S8">
            <v>0</v>
          </cell>
          <cell r="T8">
            <v>0</v>
          </cell>
          <cell r="U8">
            <v>0</v>
          </cell>
          <cell r="V8">
            <v>0</v>
          </cell>
          <cell r="W8">
            <v>0</v>
          </cell>
          <cell r="X8" t="str">
            <v>CN lựa túi</v>
          </cell>
          <cell r="Y8">
            <v>0</v>
          </cell>
          <cell r="Z8">
            <v>0</v>
          </cell>
          <cell r="AA8">
            <v>0</v>
          </cell>
          <cell r="AB8">
            <v>0</v>
          </cell>
          <cell r="AC8" t="str">
            <v>NV KT Hóa đơn kiêm Thủ quỹ</v>
          </cell>
          <cell r="AD8">
            <v>0</v>
          </cell>
          <cell r="AE8" t="str">
            <v>NV GNVT</v>
          </cell>
          <cell r="AF8" t="str">
            <v>NV ĐDTM</v>
          </cell>
        </row>
        <row r="9">
          <cell r="C9" t="str">
            <v>Cung ứng XNK</v>
          </cell>
          <cell r="I9">
            <v>0</v>
          </cell>
          <cell r="J9">
            <v>0</v>
          </cell>
          <cell r="K9">
            <v>0</v>
          </cell>
          <cell r="L9">
            <v>0</v>
          </cell>
          <cell r="M9">
            <v>0</v>
          </cell>
          <cell r="N9">
            <v>0</v>
          </cell>
          <cell r="O9">
            <v>0</v>
          </cell>
          <cell r="P9" t="str">
            <v>NV QT mạng</v>
          </cell>
          <cell r="Q9">
            <v>0</v>
          </cell>
          <cell r="R9" t="str">
            <v>Lái xe nâng</v>
          </cell>
          <cell r="S9">
            <v>0</v>
          </cell>
          <cell r="T9">
            <v>0</v>
          </cell>
          <cell r="U9">
            <v>0</v>
          </cell>
          <cell r="V9">
            <v>0</v>
          </cell>
          <cell r="W9">
            <v>0</v>
          </cell>
          <cell r="X9">
            <v>0</v>
          </cell>
          <cell r="Y9">
            <v>0</v>
          </cell>
          <cell r="Z9">
            <v>0</v>
          </cell>
          <cell r="AA9">
            <v>0</v>
          </cell>
          <cell r="AB9">
            <v>0</v>
          </cell>
          <cell r="AC9" t="str">
            <v>NV Kế toán thuế - vật tư - giá thành</v>
          </cell>
          <cell r="AD9">
            <v>0</v>
          </cell>
          <cell r="AE9">
            <v>0</v>
          </cell>
          <cell r="AF9">
            <v>0</v>
          </cell>
        </row>
        <row r="10">
          <cell r="C10" t="str">
            <v>Đảm bảo chất lượng</v>
          </cell>
          <cell r="I10">
            <v>0</v>
          </cell>
          <cell r="J10">
            <v>0</v>
          </cell>
          <cell r="K10">
            <v>0</v>
          </cell>
          <cell r="L10">
            <v>0</v>
          </cell>
          <cell r="M10">
            <v>0</v>
          </cell>
          <cell r="N10">
            <v>0</v>
          </cell>
          <cell r="O10">
            <v>0</v>
          </cell>
          <cell r="P10" t="str">
            <v>NV HCNS Lễ tân</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row>
        <row r="11">
          <cell r="C11" t="str">
            <v>HCNS</v>
          </cell>
          <cell r="I11">
            <v>0</v>
          </cell>
          <cell r="J11">
            <v>0</v>
          </cell>
          <cell r="K11">
            <v>0</v>
          </cell>
          <cell r="L11">
            <v>0</v>
          </cell>
          <cell r="M11">
            <v>0</v>
          </cell>
          <cell r="N11">
            <v>0</v>
          </cell>
          <cell r="O11">
            <v>0</v>
          </cell>
          <cell r="P11" t="str">
            <v>Tài xế xe con</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row>
        <row r="12">
          <cell r="C12" t="str">
            <v>Kế hoạch điều độ (office)</v>
          </cell>
          <cell r="I12">
            <v>0</v>
          </cell>
          <cell r="J12">
            <v>0</v>
          </cell>
          <cell r="K12">
            <v>0</v>
          </cell>
          <cell r="L12">
            <v>0</v>
          </cell>
          <cell r="M12">
            <v>0</v>
          </cell>
          <cell r="N12">
            <v>0</v>
          </cell>
          <cell r="O12">
            <v>0</v>
          </cell>
          <cell r="P12" t="str">
            <v>NV Tạp vụ VP</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row>
        <row r="13">
          <cell r="C13" t="str">
            <v>Kế hoạch điều độ (Xưởng)</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row>
        <row r="14">
          <cell r="C14" t="str">
            <v>Kiểm Phẩm</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C15" t="str">
            <v>Kinh doanh</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C16" t="str">
            <v>Kỹ thuật</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C17" t="str">
            <v>Phục vụ SX</v>
          </cell>
        </row>
        <row r="18">
          <cell r="C18" t="str">
            <v>Máy chia</v>
          </cell>
        </row>
        <row r="19">
          <cell r="C19" t="str">
            <v>Máy dán túi</v>
          </cell>
        </row>
        <row r="20">
          <cell r="C20" t="str">
            <v>Máy ghép</v>
          </cell>
        </row>
        <row r="21">
          <cell r="C21" t="str">
            <v>Máy in</v>
          </cell>
        </row>
        <row r="22">
          <cell r="C22" t="str">
            <v>Máy thổi</v>
          </cell>
        </row>
        <row r="23">
          <cell r="C23" t="str">
            <v>Quản đốc</v>
          </cell>
        </row>
        <row r="24">
          <cell r="C24" t="str">
            <v>Tài chính kế toán</v>
          </cell>
        </row>
        <row r="25">
          <cell r="C25" t="str">
            <v>Thiết kế</v>
          </cell>
        </row>
        <row r="26">
          <cell r="C26" t="str">
            <v>Văn phòng xưởng</v>
          </cell>
        </row>
        <row r="27">
          <cell r="C27" t="str">
            <v>VPHN</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zoomScale="55" zoomScaleNormal="55" workbookViewId="0">
      <selection activeCell="V11" sqref="V11"/>
    </sheetView>
  </sheetViews>
  <sheetFormatPr defaultRowHeight="15" outlineLevelRow="1" x14ac:dyDescent="0.25"/>
  <cols>
    <col min="1" max="1" width="2.5703125" style="1" customWidth="1"/>
    <col min="2" max="2" width="6.7109375" style="6" customWidth="1"/>
    <col min="3" max="3" width="9.85546875" style="6" customWidth="1"/>
    <col min="4" max="4" width="9.140625" style="6" customWidth="1"/>
    <col min="5" max="5" width="7.42578125" style="1" customWidth="1"/>
    <col min="6" max="6" width="8.42578125" style="6" customWidth="1"/>
    <col min="7" max="7" width="11.28515625" style="1" bestFit="1" customWidth="1"/>
    <col min="8" max="8" width="9.140625" style="6" customWidth="1"/>
    <col min="9" max="9" width="6.140625" style="1" customWidth="1"/>
    <col min="10" max="10" width="9.140625" style="6"/>
    <col min="11" max="11" width="19" style="2" customWidth="1"/>
    <col min="12" max="12" width="12.42578125" style="1" customWidth="1"/>
    <col min="13" max="14" width="10.140625" style="5" bestFit="1" customWidth="1"/>
    <col min="15" max="15" width="11.7109375" style="4" bestFit="1" customWidth="1"/>
    <col min="16" max="16" width="12.5703125" style="1" bestFit="1" customWidth="1"/>
    <col min="17" max="17" width="9.140625" style="1"/>
    <col min="18" max="18" width="10.140625" style="1" customWidth="1"/>
    <col min="19" max="19" width="15.7109375" style="3" customWidth="1"/>
    <col min="20" max="20" width="16" style="2" customWidth="1"/>
    <col min="21" max="21" width="14" style="1" customWidth="1"/>
    <col min="22" max="16384" width="9.140625" style="1"/>
  </cols>
  <sheetData>
    <row r="1" spans="1:20" ht="15.75" thickBot="1" x14ac:dyDescent="0.3"/>
    <row r="2" spans="1:20" ht="21.75" customHeight="1" thickBot="1" x14ac:dyDescent="0.3">
      <c r="B2" s="84" t="s">
        <v>21</v>
      </c>
      <c r="C2" s="85"/>
      <c r="D2" s="85"/>
      <c r="E2" s="85"/>
      <c r="F2" s="85"/>
      <c r="G2" s="85"/>
      <c r="H2" s="85"/>
      <c r="I2" s="85"/>
      <c r="J2" s="85"/>
      <c r="K2" s="85"/>
      <c r="L2" s="85"/>
      <c r="M2" s="85"/>
      <c r="N2" s="85"/>
      <c r="O2" s="85"/>
      <c r="P2" s="85"/>
      <c r="Q2" s="85"/>
      <c r="R2" s="85"/>
      <c r="S2" s="85"/>
      <c r="T2" s="86"/>
    </row>
    <row r="3" spans="1:20" x14ac:dyDescent="0.25">
      <c r="J3" s="40"/>
      <c r="R3" s="73" t="s">
        <v>25</v>
      </c>
      <c r="S3" s="73"/>
    </row>
    <row r="4" spans="1:20" ht="18" customHeight="1" x14ac:dyDescent="0.25">
      <c r="B4" s="69" t="s">
        <v>23</v>
      </c>
      <c r="C4" s="70"/>
      <c r="D4" s="70"/>
      <c r="K4" s="39"/>
      <c r="N4" s="18"/>
      <c r="R4" s="73"/>
      <c r="S4" s="73"/>
    </row>
    <row r="5" spans="1:20" ht="18.75" customHeight="1" x14ac:dyDescent="0.25">
      <c r="A5" s="43"/>
      <c r="B5" s="67" t="s">
        <v>18</v>
      </c>
      <c r="C5" s="42"/>
      <c r="D5" s="42"/>
      <c r="E5" s="43"/>
      <c r="F5" s="42"/>
      <c r="G5" s="43"/>
      <c r="H5" s="42"/>
      <c r="I5" s="43"/>
      <c r="J5" s="42"/>
      <c r="K5" s="68"/>
      <c r="R5" s="73"/>
      <c r="S5" s="73"/>
      <c r="T5" s="44"/>
    </row>
    <row r="6" spans="1:20" ht="32.25" customHeight="1" x14ac:dyDescent="0.25">
      <c r="A6" s="43"/>
      <c r="B6" s="74" t="s">
        <v>24</v>
      </c>
      <c r="C6" s="74"/>
      <c r="D6" s="74"/>
      <c r="E6" s="74"/>
      <c r="F6" s="74"/>
      <c r="G6" s="74"/>
      <c r="H6" s="74"/>
      <c r="I6" s="74"/>
      <c r="J6" s="74"/>
      <c r="K6" s="74"/>
      <c r="R6" s="71" t="s">
        <v>20</v>
      </c>
      <c r="S6" s="72"/>
      <c r="T6" s="75" t="s">
        <v>19</v>
      </c>
    </row>
    <row r="7" spans="1:20" ht="20.25" customHeight="1" x14ac:dyDescent="0.25">
      <c r="B7" s="38"/>
      <c r="C7" s="78" t="s">
        <v>17</v>
      </c>
      <c r="D7" s="79"/>
      <c r="E7" s="79"/>
      <c r="F7" s="79"/>
      <c r="G7" s="79"/>
      <c r="H7" s="79"/>
      <c r="I7" s="79"/>
      <c r="J7" s="80"/>
      <c r="K7" s="41" t="s">
        <v>16</v>
      </c>
      <c r="L7" s="31"/>
      <c r="M7" s="58" t="s">
        <v>15</v>
      </c>
      <c r="N7" s="58" t="s">
        <v>14</v>
      </c>
      <c r="O7" s="59" t="s">
        <v>13</v>
      </c>
      <c r="P7" s="54"/>
      <c r="R7" s="60" t="s">
        <v>0</v>
      </c>
      <c r="S7" s="61" t="s">
        <v>12</v>
      </c>
      <c r="T7" s="75"/>
    </row>
    <row r="8" spans="1:20" ht="24" customHeight="1" x14ac:dyDescent="0.25">
      <c r="B8" s="37">
        <f>IF(D8&lt;&gt;"",COUNTA($D$8:D8),"")</f>
        <v>1</v>
      </c>
      <c r="C8" s="36" t="s">
        <v>11</v>
      </c>
      <c r="D8" s="46">
        <v>1</v>
      </c>
      <c r="E8" s="33" t="s">
        <v>9</v>
      </c>
      <c r="F8" s="35">
        <v>2000</v>
      </c>
      <c r="G8" s="34" t="s">
        <v>10</v>
      </c>
      <c r="H8" s="46">
        <v>12</v>
      </c>
      <c r="I8" s="33" t="s">
        <v>9</v>
      </c>
      <c r="J8" s="32">
        <v>2000</v>
      </c>
      <c r="K8" s="50">
        <v>18000000</v>
      </c>
      <c r="L8" s="31"/>
      <c r="M8" s="55">
        <f t="shared" ref="M8:M12" si="0">IF(F8&lt;&gt;"",DATE(F8,D8,1),"")</f>
        <v>36526</v>
      </c>
      <c r="N8" s="55">
        <f t="shared" ref="N8:N12" si="1">IF(J8&lt;&gt;"",DATE(J8,H8,DAY(EOMONTH(DATE(J8,H8,1),0))),"")</f>
        <v>36891</v>
      </c>
      <c r="O8" s="54">
        <f t="shared" ref="O8:O41" si="2">IF(N8&lt;&gt;"",DATEDIF(M8,N8,"m")+1,"")</f>
        <v>12</v>
      </c>
      <c r="P8" s="56">
        <f>K8*O8</f>
        <v>216000000</v>
      </c>
      <c r="R8" s="62">
        <v>1999</v>
      </c>
      <c r="S8" s="63">
        <v>3.64</v>
      </c>
      <c r="T8" s="64">
        <f>IF(COUNTIF($J$8:$J$41,$R8)&gt;=1,SUM(IF(COUNTIF($J$8:$J$41,$R8)&gt;5,INDEX($J$8:$K$41,MATCH($R8,$J$8:$J$41)-IF(COUNTIF($J$8:$J$41,$R8)&gt;5,5,0),2)*INDEX($J$8:$O$41,MATCH($R8,$J$8:$J$41)-IF(COUNTIF($J$8:$J$41,$R8)&gt;5,5,0),6),0),IF(COUNTIF($J$8:$J$41,$R8)&gt;4,INDEX($J$8:$K$41,MATCH($R8,$J$8:$J$41)-IF(COUNTIF($J$8:$J$41,$R8)&gt;4,4,0),2)*INDEX($J$8:$O$41,MATCH($R8,$J$8:$J$41)-IF(COUNTIF($J$8:$J$41,$R8)&gt;4,4,0),6),0),IF(COUNTIF($J$8:$J$41,$R8)&gt;3,INDEX($J$8:$K$41,MATCH($R8,$J$8:$J$41)-IF(COUNTIF($J$8:$J$41,$R8)&gt;3,3,0),2)*INDEX($J$8:$O$41,MATCH($R8,$J$8:$J$41)-IF(COUNTIF($J$8:$J$41,$R8)&gt;3,3,0),6),0),IF(COUNTIF($J$8:$J$41,$R8)&gt;2,INDEX($J$8:$K$41,MATCH($R8,$J$8:$J$41)-IF(COUNTIF($J$8:$J$41,$R8)&gt;2,2,0),2)*INDEX($J$8:$O$41,MATCH($R8,$J$8:$J$41)-IF(COUNTIF($J$8:$J$41,$R8)&gt;2,2,0),6),0),IF(COUNTIF($J$8:$J$41,$R8)&gt;1,INDEX($J$8:$K$41,MATCH($R8,$J$8:$J$41)-IF(COUNTIF($J$8:$J$41,$R8)&gt;1,1,0),2)*INDEX($J$8:$O$41,MATCH($R8,$J$8:$J$41)-IF(COUNTIF($J$8:$J$41,$R8)&gt;1,1,0),6),0),INDEX($J$8:$K$41,MATCH($R8,$J$8:$J$41),2)*INDEX($J$8:$O$41,MATCH($R8,$J$8:$J$41),6))*LOOKUP($R8,$R$8:$S$40),0)</f>
        <v>0</v>
      </c>
    </row>
    <row r="9" spans="1:20" ht="24" customHeight="1" x14ac:dyDescent="0.25">
      <c r="B9" s="27">
        <f>IF(D9&lt;&gt;"",COUNTA($D$8:D9),"")</f>
        <v>2</v>
      </c>
      <c r="C9" s="26" t="s">
        <v>11</v>
      </c>
      <c r="D9" s="47">
        <v>1</v>
      </c>
      <c r="E9" s="23" t="s">
        <v>9</v>
      </c>
      <c r="F9" s="30">
        <v>2011</v>
      </c>
      <c r="G9" s="24" t="s">
        <v>10</v>
      </c>
      <c r="H9" s="47">
        <v>12</v>
      </c>
      <c r="I9" s="23" t="s">
        <v>9</v>
      </c>
      <c r="J9" s="29">
        <v>2011</v>
      </c>
      <c r="K9" s="51">
        <v>23400000</v>
      </c>
      <c r="M9" s="55">
        <f t="shared" si="0"/>
        <v>40544</v>
      </c>
      <c r="N9" s="55">
        <f t="shared" si="1"/>
        <v>40908</v>
      </c>
      <c r="O9" s="54">
        <f t="shared" si="2"/>
        <v>12</v>
      </c>
      <c r="P9" s="56">
        <f t="shared" ref="P9:P12" si="3">K9*O9</f>
        <v>280800000</v>
      </c>
      <c r="R9" s="62">
        <v>2000</v>
      </c>
      <c r="S9" s="63">
        <v>3.7</v>
      </c>
      <c r="T9" s="64">
        <f t="shared" ref="T9:T33" si="4">IF(COUNTIF($J$8:$J$41,$R9)&gt;=1,SUM(IF(COUNTIF($J$8:$J$41,$R9)&gt;5,INDEX($J$8:$K$41,MATCH($R9,$J$8:$J$41)-IF(COUNTIF($J$8:$J$41,$R9)&gt;5,5,0),2)*INDEX($J$8:$O$41,MATCH($R9,$J$8:$J$41)-IF(COUNTIF($J$8:$J$41,$R9)&gt;5,5,0),6),0),IF(COUNTIF($J$8:$J$41,$R9)&gt;4,INDEX($J$8:$K$41,MATCH($R9,$J$8:$J$41)-IF(COUNTIF($J$8:$J$41,$R9)&gt;4,4,0),2)*INDEX($J$8:$O$41,MATCH($R9,$J$8:$J$41)-IF(COUNTIF($J$8:$J$41,$R9)&gt;4,4,0),6),0),IF(COUNTIF($J$8:$J$41,$R9)&gt;3,INDEX($J$8:$K$41,MATCH($R9,$J$8:$J$41)-IF(COUNTIF($J$8:$J$41,$R9)&gt;3,3,0),2)*INDEX($J$8:$O$41,MATCH($R9,$J$8:$J$41)-IF(COUNTIF($J$8:$J$41,$R9)&gt;3,3,0),6),0),IF(COUNTIF($J$8:$J$41,$R9)&gt;2,INDEX($J$8:$K$41,MATCH($R9,$J$8:$J$41)-IF(COUNTIF($J$8:$J$41,$R9)&gt;2,2,0),2)*INDEX($J$8:$O$41,MATCH($R9,$J$8:$J$41)-IF(COUNTIF($J$8:$J$41,$R9)&gt;2,2,0),6),0),IF(COUNTIF($J$8:$J$41,$R9)&gt;1,INDEX($J$8:$K$41,MATCH($R9,$J$8:$J$41)-IF(COUNTIF($J$8:$J$41,$R9)&gt;1,1,0),2)*INDEX($J$8:$O$41,MATCH($R9,$J$8:$J$41)-IF(COUNTIF($J$8:$J$41,$R9)&gt;1,1,0),6),0),INDEX($J$8:$K$41,MATCH($R9,$J$8:$J$41),2)*INDEX($J$8:$O$41,MATCH($R9,$J$8:$J$41),6))*LOOKUP($R9,$R$8:$S$40),0)</f>
        <v>799200000</v>
      </c>
    </row>
    <row r="10" spans="1:20" ht="24" customHeight="1" x14ac:dyDescent="0.25">
      <c r="B10" s="27">
        <f>IF(D10&lt;&gt;"",COUNTA($D$8:D10),"")</f>
        <v>3</v>
      </c>
      <c r="C10" s="26" t="s">
        <v>11</v>
      </c>
      <c r="D10" s="47">
        <v>1</v>
      </c>
      <c r="E10" s="23" t="s">
        <v>9</v>
      </c>
      <c r="F10" s="30">
        <v>2012</v>
      </c>
      <c r="G10" s="24" t="s">
        <v>10</v>
      </c>
      <c r="H10" s="47">
        <v>12</v>
      </c>
      <c r="I10" s="23" t="s">
        <v>9</v>
      </c>
      <c r="J10" s="29">
        <v>2012</v>
      </c>
      <c r="K10" s="51">
        <v>23400000</v>
      </c>
      <c r="M10" s="55">
        <f t="shared" si="0"/>
        <v>40909</v>
      </c>
      <c r="N10" s="55">
        <f t="shared" si="1"/>
        <v>41274</v>
      </c>
      <c r="O10" s="54">
        <f t="shared" si="2"/>
        <v>12</v>
      </c>
      <c r="P10" s="56">
        <f t="shared" si="3"/>
        <v>280800000</v>
      </c>
      <c r="R10" s="62">
        <v>2001</v>
      </c>
      <c r="S10" s="63">
        <v>3.71</v>
      </c>
      <c r="T10" s="64">
        <f t="shared" si="4"/>
        <v>0</v>
      </c>
    </row>
    <row r="11" spans="1:20" ht="24" customHeight="1" x14ac:dyDescent="0.25">
      <c r="B11" s="27">
        <f>IF(D11&lt;&gt;"",COUNTA($D$8:D11),"")</f>
        <v>4</v>
      </c>
      <c r="C11" s="26" t="s">
        <v>11</v>
      </c>
      <c r="D11" s="47">
        <v>1</v>
      </c>
      <c r="E11" s="23" t="s">
        <v>9</v>
      </c>
      <c r="F11" s="30">
        <v>2013</v>
      </c>
      <c r="G11" s="24" t="s">
        <v>10</v>
      </c>
      <c r="H11" s="47">
        <v>12</v>
      </c>
      <c r="I11" s="23" t="s">
        <v>9</v>
      </c>
      <c r="J11" s="29">
        <v>2013</v>
      </c>
      <c r="K11" s="51">
        <v>23400000</v>
      </c>
      <c r="M11" s="55">
        <f t="shared" si="0"/>
        <v>41275</v>
      </c>
      <c r="N11" s="55">
        <f t="shared" si="1"/>
        <v>41639</v>
      </c>
      <c r="O11" s="54">
        <f t="shared" si="2"/>
        <v>12</v>
      </c>
      <c r="P11" s="56">
        <f t="shared" si="3"/>
        <v>280800000</v>
      </c>
      <c r="R11" s="62">
        <v>2002</v>
      </c>
      <c r="S11" s="63">
        <v>3.57</v>
      </c>
      <c r="T11" s="64">
        <f t="shared" si="4"/>
        <v>0</v>
      </c>
    </row>
    <row r="12" spans="1:20" ht="24" customHeight="1" x14ac:dyDescent="0.25">
      <c r="B12" s="27">
        <f>IF(D12&lt;&gt;"",COUNTA($D$8:D12),"")</f>
        <v>5</v>
      </c>
      <c r="C12" s="26" t="s">
        <v>11</v>
      </c>
      <c r="D12" s="47">
        <v>1</v>
      </c>
      <c r="E12" s="23" t="s">
        <v>9</v>
      </c>
      <c r="F12" s="30">
        <v>2014</v>
      </c>
      <c r="G12" s="24" t="s">
        <v>10</v>
      </c>
      <c r="H12" s="47">
        <v>12</v>
      </c>
      <c r="I12" s="23" t="s">
        <v>9</v>
      </c>
      <c r="J12" s="29">
        <v>2014</v>
      </c>
      <c r="K12" s="51">
        <v>23400000</v>
      </c>
      <c r="M12" s="55">
        <f t="shared" si="0"/>
        <v>41640</v>
      </c>
      <c r="N12" s="55">
        <f t="shared" si="1"/>
        <v>42004</v>
      </c>
      <c r="O12" s="54">
        <f t="shared" si="2"/>
        <v>12</v>
      </c>
      <c r="P12" s="56">
        <f t="shared" si="3"/>
        <v>280800000</v>
      </c>
      <c r="R12" s="62">
        <v>2003</v>
      </c>
      <c r="S12" s="63">
        <v>3.46</v>
      </c>
      <c r="T12" s="64">
        <f t="shared" si="4"/>
        <v>0</v>
      </c>
    </row>
    <row r="13" spans="1:20" ht="24" customHeight="1" x14ac:dyDescent="0.25">
      <c r="B13" s="27">
        <f>IF(D13&lt;&gt;"",COUNTA($D$8:D13),"")</f>
        <v>6</v>
      </c>
      <c r="C13" s="26" t="s">
        <v>11</v>
      </c>
      <c r="D13" s="47">
        <v>1</v>
      </c>
      <c r="E13" s="23" t="s">
        <v>9</v>
      </c>
      <c r="F13" s="30">
        <v>2015</v>
      </c>
      <c r="G13" s="24" t="s">
        <v>10</v>
      </c>
      <c r="H13" s="47">
        <v>12</v>
      </c>
      <c r="I13" s="23" t="s">
        <v>9</v>
      </c>
      <c r="J13" s="29">
        <v>2015</v>
      </c>
      <c r="K13" s="51">
        <v>23400000</v>
      </c>
      <c r="M13" s="55">
        <f t="shared" ref="M13:M41" si="5">IF(F13&lt;&gt;"",DATE(F13,D13,1),"")</f>
        <v>42005</v>
      </c>
      <c r="N13" s="55">
        <f t="shared" ref="N13:N41" si="6">IF(J13&lt;&gt;"",DATE(J13,H13,DAY(EOMONTH(DATE(J13,H13,1),0))),"")</f>
        <v>42369</v>
      </c>
      <c r="O13" s="54">
        <f t="shared" si="2"/>
        <v>12</v>
      </c>
      <c r="P13" s="56">
        <f t="shared" ref="P13:P41" si="7">K13*O13</f>
        <v>280800000</v>
      </c>
      <c r="R13" s="62">
        <v>2004</v>
      </c>
      <c r="S13" s="63">
        <v>3.21</v>
      </c>
      <c r="T13" s="64">
        <f t="shared" si="4"/>
        <v>0</v>
      </c>
    </row>
    <row r="14" spans="1:20" ht="24" customHeight="1" x14ac:dyDescent="0.25">
      <c r="B14" s="27">
        <f>IF(D14&lt;&gt;"",COUNTA($D$8:D14),"")</f>
        <v>7</v>
      </c>
      <c r="C14" s="26" t="s">
        <v>11</v>
      </c>
      <c r="D14" s="47">
        <v>1</v>
      </c>
      <c r="E14" s="23" t="s">
        <v>9</v>
      </c>
      <c r="F14" s="30">
        <v>2016</v>
      </c>
      <c r="G14" s="24" t="s">
        <v>10</v>
      </c>
      <c r="H14" s="47">
        <v>12</v>
      </c>
      <c r="I14" s="23" t="s">
        <v>9</v>
      </c>
      <c r="J14" s="30">
        <v>2016</v>
      </c>
      <c r="K14" s="51">
        <v>23400000</v>
      </c>
      <c r="M14" s="55">
        <f t="shared" ref="M14:M15" si="8">IF(F14&lt;&gt;"",DATE(F14,D14,1),"")</f>
        <v>42370</v>
      </c>
      <c r="N14" s="55">
        <f t="shared" ref="N14:N15" si="9">IF(J14&lt;&gt;"",DATE(J14,H14,DAY(EOMONTH(DATE(J14,H14,1),0))),"")</f>
        <v>42735</v>
      </c>
      <c r="O14" s="54">
        <f t="shared" si="2"/>
        <v>12</v>
      </c>
      <c r="P14" s="56">
        <f t="shared" si="7"/>
        <v>280800000</v>
      </c>
      <c r="R14" s="62">
        <v>2005</v>
      </c>
      <c r="S14" s="63">
        <v>2.96</v>
      </c>
      <c r="T14" s="64">
        <f t="shared" si="4"/>
        <v>0</v>
      </c>
    </row>
    <row r="15" spans="1:20" ht="24" customHeight="1" x14ac:dyDescent="0.25">
      <c r="B15" s="27">
        <f>IF(D15&lt;&gt;"",COUNTA($D$8:D15),"")</f>
        <v>8</v>
      </c>
      <c r="C15" s="26" t="s">
        <v>11</v>
      </c>
      <c r="D15" s="47">
        <v>1</v>
      </c>
      <c r="E15" s="23" t="s">
        <v>9</v>
      </c>
      <c r="F15" s="30">
        <v>2017</v>
      </c>
      <c r="G15" s="24" t="s">
        <v>10</v>
      </c>
      <c r="H15" s="47">
        <v>12</v>
      </c>
      <c r="I15" s="23" t="s">
        <v>9</v>
      </c>
      <c r="J15" s="30">
        <v>2017</v>
      </c>
      <c r="K15" s="51">
        <v>23400000</v>
      </c>
      <c r="M15" s="55">
        <f t="shared" si="8"/>
        <v>42736</v>
      </c>
      <c r="N15" s="55">
        <f t="shared" si="9"/>
        <v>43100</v>
      </c>
      <c r="O15" s="54">
        <f t="shared" si="2"/>
        <v>12</v>
      </c>
      <c r="P15" s="56">
        <f t="shared" si="7"/>
        <v>280800000</v>
      </c>
      <c r="R15" s="62">
        <v>2006</v>
      </c>
      <c r="S15" s="63">
        <v>2.76</v>
      </c>
      <c r="T15" s="64">
        <f t="shared" si="4"/>
        <v>0</v>
      </c>
    </row>
    <row r="16" spans="1:20" ht="24" customHeight="1" x14ac:dyDescent="0.25">
      <c r="B16" s="27" t="str">
        <f>IF(D16&lt;&gt;"",COUNTA($D$8:D16),"")</f>
        <v/>
      </c>
      <c r="C16" s="26" t="s">
        <v>11</v>
      </c>
      <c r="D16" s="47"/>
      <c r="E16" s="23" t="s">
        <v>9</v>
      </c>
      <c r="F16" s="30"/>
      <c r="G16" s="24" t="s">
        <v>10</v>
      </c>
      <c r="H16" s="47"/>
      <c r="I16" s="23" t="s">
        <v>9</v>
      </c>
      <c r="J16" s="29"/>
      <c r="K16" s="51"/>
      <c r="M16" s="57" t="str">
        <f t="shared" si="5"/>
        <v/>
      </c>
      <c r="N16" s="57" t="str">
        <f t="shared" si="6"/>
        <v/>
      </c>
      <c r="O16" s="54" t="str">
        <f t="shared" si="2"/>
        <v/>
      </c>
      <c r="P16" s="56" t="e">
        <f t="shared" si="7"/>
        <v>#VALUE!</v>
      </c>
      <c r="R16" s="62">
        <v>2007</v>
      </c>
      <c r="S16" s="63">
        <v>2.5499999999999998</v>
      </c>
      <c r="T16" s="64">
        <f t="shared" si="4"/>
        <v>0</v>
      </c>
    </row>
    <row r="17" spans="2:21" ht="24" customHeight="1" x14ac:dyDescent="0.25">
      <c r="B17" s="27" t="str">
        <f>IF(D17&lt;&gt;"",COUNTA($D$8:D17),"")</f>
        <v/>
      </c>
      <c r="C17" s="26" t="s">
        <v>11</v>
      </c>
      <c r="D17" s="47"/>
      <c r="E17" s="23" t="s">
        <v>9</v>
      </c>
      <c r="F17" s="30"/>
      <c r="G17" s="24" t="s">
        <v>10</v>
      </c>
      <c r="H17" s="47"/>
      <c r="I17" s="23" t="s">
        <v>9</v>
      </c>
      <c r="J17" s="29"/>
      <c r="K17" s="51"/>
      <c r="M17" s="57" t="str">
        <f t="shared" si="5"/>
        <v/>
      </c>
      <c r="N17" s="57" t="str">
        <f t="shared" si="6"/>
        <v/>
      </c>
      <c r="O17" s="54" t="str">
        <f t="shared" si="2"/>
        <v/>
      </c>
      <c r="P17" s="56" t="e">
        <f t="shared" si="7"/>
        <v>#VALUE!</v>
      </c>
      <c r="R17" s="62">
        <v>2008</v>
      </c>
      <c r="S17" s="63">
        <v>2.0699999999999998</v>
      </c>
      <c r="T17" s="64">
        <f t="shared" si="4"/>
        <v>0</v>
      </c>
    </row>
    <row r="18" spans="2:21" ht="24" customHeight="1" x14ac:dyDescent="0.25">
      <c r="B18" s="27" t="str">
        <f>IF(D18&lt;&gt;"",COUNTA($D$8:D18),"")</f>
        <v/>
      </c>
      <c r="C18" s="26" t="s">
        <v>11</v>
      </c>
      <c r="D18" s="47"/>
      <c r="E18" s="23" t="s">
        <v>9</v>
      </c>
      <c r="F18" s="30"/>
      <c r="G18" s="24" t="s">
        <v>10</v>
      </c>
      <c r="H18" s="47"/>
      <c r="I18" s="23" t="s">
        <v>9</v>
      </c>
      <c r="J18" s="29"/>
      <c r="K18" s="51"/>
      <c r="M18" s="57" t="str">
        <f t="shared" si="5"/>
        <v/>
      </c>
      <c r="N18" s="57" t="str">
        <f t="shared" si="6"/>
        <v/>
      </c>
      <c r="O18" s="54" t="str">
        <f t="shared" si="2"/>
        <v/>
      </c>
      <c r="P18" s="56" t="e">
        <f t="shared" si="7"/>
        <v>#VALUE!</v>
      </c>
      <c r="R18" s="62">
        <v>2009</v>
      </c>
      <c r="S18" s="63">
        <v>1.94</v>
      </c>
      <c r="T18" s="64">
        <f t="shared" si="4"/>
        <v>0</v>
      </c>
    </row>
    <row r="19" spans="2:21" ht="24" customHeight="1" outlineLevel="1" x14ac:dyDescent="0.25">
      <c r="B19" s="27" t="str">
        <f>IF(D19&lt;&gt;"",COUNTA($D$8:D19),"")</f>
        <v/>
      </c>
      <c r="C19" s="26" t="s">
        <v>11</v>
      </c>
      <c r="D19" s="48"/>
      <c r="E19" s="23" t="s">
        <v>9</v>
      </c>
      <c r="F19" s="25"/>
      <c r="G19" s="24" t="s">
        <v>10</v>
      </c>
      <c r="H19" s="48"/>
      <c r="I19" s="23" t="s">
        <v>9</v>
      </c>
      <c r="J19" s="22"/>
      <c r="K19" s="52"/>
      <c r="M19" s="57" t="str">
        <f t="shared" si="5"/>
        <v/>
      </c>
      <c r="N19" s="57" t="str">
        <f t="shared" si="6"/>
        <v/>
      </c>
      <c r="O19" s="54" t="str">
        <f t="shared" si="2"/>
        <v/>
      </c>
      <c r="P19" s="56" t="e">
        <f t="shared" si="7"/>
        <v>#VALUE!</v>
      </c>
      <c r="R19" s="62">
        <v>2010</v>
      </c>
      <c r="S19" s="63">
        <v>1.77</v>
      </c>
      <c r="T19" s="64">
        <f t="shared" si="4"/>
        <v>0</v>
      </c>
    </row>
    <row r="20" spans="2:21" ht="24" customHeight="1" outlineLevel="1" x14ac:dyDescent="0.25">
      <c r="B20" s="27" t="str">
        <f>IF(D20&lt;&gt;"",COUNTA($D$8:D20),"")</f>
        <v/>
      </c>
      <c r="C20" s="26" t="s">
        <v>11</v>
      </c>
      <c r="D20" s="48"/>
      <c r="E20" s="23" t="s">
        <v>9</v>
      </c>
      <c r="F20" s="25"/>
      <c r="G20" s="24" t="s">
        <v>10</v>
      </c>
      <c r="H20" s="48"/>
      <c r="I20" s="23" t="s">
        <v>9</v>
      </c>
      <c r="J20" s="22"/>
      <c r="K20" s="52"/>
      <c r="M20" s="57" t="str">
        <f t="shared" si="5"/>
        <v/>
      </c>
      <c r="N20" s="57" t="str">
        <f t="shared" si="6"/>
        <v/>
      </c>
      <c r="O20" s="54" t="str">
        <f t="shared" si="2"/>
        <v/>
      </c>
      <c r="P20" s="56" t="e">
        <f t="shared" si="7"/>
        <v>#VALUE!</v>
      </c>
      <c r="R20" s="62">
        <v>2011</v>
      </c>
      <c r="S20" s="63">
        <v>1.5</v>
      </c>
      <c r="T20" s="64">
        <f t="shared" si="4"/>
        <v>421200000</v>
      </c>
    </row>
    <row r="21" spans="2:21" ht="24" customHeight="1" outlineLevel="1" x14ac:dyDescent="0.25">
      <c r="B21" s="27" t="str">
        <f>IF(D21&lt;&gt;"",COUNTA($D$8:D21),"")</f>
        <v/>
      </c>
      <c r="C21" s="26" t="s">
        <v>11</v>
      </c>
      <c r="D21" s="48"/>
      <c r="E21" s="23" t="s">
        <v>9</v>
      </c>
      <c r="F21" s="25"/>
      <c r="G21" s="24" t="s">
        <v>10</v>
      </c>
      <c r="H21" s="48"/>
      <c r="I21" s="23" t="s">
        <v>9</v>
      </c>
      <c r="J21" s="22"/>
      <c r="K21" s="52"/>
      <c r="M21" s="57" t="str">
        <f t="shared" si="5"/>
        <v/>
      </c>
      <c r="N21" s="57" t="str">
        <f t="shared" si="6"/>
        <v/>
      </c>
      <c r="O21" s="54" t="str">
        <f t="shared" si="2"/>
        <v/>
      </c>
      <c r="P21" s="56" t="e">
        <f t="shared" si="7"/>
        <v>#VALUE!</v>
      </c>
      <c r="R21" s="62">
        <v>2012</v>
      </c>
      <c r="S21" s="63">
        <v>1.37</v>
      </c>
      <c r="T21" s="64">
        <f t="shared" si="4"/>
        <v>384696000.00000006</v>
      </c>
      <c r="U21" s="28"/>
    </row>
    <row r="22" spans="2:21" ht="24" customHeight="1" outlineLevel="1" x14ac:dyDescent="0.25">
      <c r="B22" s="27" t="str">
        <f>IF(D22&lt;&gt;"",COUNTA($D$8:D22),"")</f>
        <v/>
      </c>
      <c r="C22" s="26" t="s">
        <v>11</v>
      </c>
      <c r="D22" s="48"/>
      <c r="E22" s="23" t="s">
        <v>9</v>
      </c>
      <c r="F22" s="25"/>
      <c r="G22" s="24" t="s">
        <v>10</v>
      </c>
      <c r="H22" s="48"/>
      <c r="I22" s="23" t="s">
        <v>9</v>
      </c>
      <c r="J22" s="22"/>
      <c r="K22" s="52"/>
      <c r="M22" s="57" t="str">
        <f t="shared" si="5"/>
        <v/>
      </c>
      <c r="N22" s="57" t="str">
        <f t="shared" si="6"/>
        <v/>
      </c>
      <c r="O22" s="54" t="str">
        <f t="shared" si="2"/>
        <v/>
      </c>
      <c r="P22" s="56" t="e">
        <f t="shared" si="7"/>
        <v>#VALUE!</v>
      </c>
      <c r="R22" s="62">
        <v>2013</v>
      </c>
      <c r="S22" s="63">
        <v>1.28</v>
      </c>
      <c r="T22" s="64">
        <f t="shared" si="4"/>
        <v>359424000</v>
      </c>
    </row>
    <row r="23" spans="2:21" ht="24" customHeight="1" outlineLevel="1" x14ac:dyDescent="0.25">
      <c r="B23" s="27" t="str">
        <f>IF(D23&lt;&gt;"",COUNTA($D$8:D23),"")</f>
        <v/>
      </c>
      <c r="C23" s="26" t="s">
        <v>11</v>
      </c>
      <c r="D23" s="48"/>
      <c r="E23" s="23" t="s">
        <v>9</v>
      </c>
      <c r="F23" s="25"/>
      <c r="G23" s="24" t="s">
        <v>10</v>
      </c>
      <c r="H23" s="48"/>
      <c r="I23" s="23" t="s">
        <v>9</v>
      </c>
      <c r="J23" s="22"/>
      <c r="K23" s="52"/>
      <c r="M23" s="57" t="str">
        <f t="shared" si="5"/>
        <v/>
      </c>
      <c r="N23" s="57" t="str">
        <f t="shared" si="6"/>
        <v/>
      </c>
      <c r="O23" s="54" t="str">
        <f t="shared" si="2"/>
        <v/>
      </c>
      <c r="P23" s="56" t="e">
        <f t="shared" si="7"/>
        <v>#VALUE!</v>
      </c>
      <c r="R23" s="62">
        <v>2014</v>
      </c>
      <c r="S23" s="63">
        <v>1.23</v>
      </c>
      <c r="T23" s="64">
        <f t="shared" si="4"/>
        <v>345384000</v>
      </c>
    </row>
    <row r="24" spans="2:21" ht="24" customHeight="1" outlineLevel="1" x14ac:dyDescent="0.25">
      <c r="B24" s="27" t="str">
        <f>IF(D24&lt;&gt;"",COUNTA($D$8:D24),"")</f>
        <v/>
      </c>
      <c r="C24" s="26" t="s">
        <v>11</v>
      </c>
      <c r="D24" s="48"/>
      <c r="E24" s="23" t="s">
        <v>9</v>
      </c>
      <c r="F24" s="25"/>
      <c r="G24" s="24" t="s">
        <v>10</v>
      </c>
      <c r="H24" s="48"/>
      <c r="I24" s="23" t="s">
        <v>9</v>
      </c>
      <c r="J24" s="22"/>
      <c r="K24" s="52"/>
      <c r="M24" s="57" t="str">
        <f t="shared" si="5"/>
        <v/>
      </c>
      <c r="N24" s="57" t="str">
        <f t="shared" si="6"/>
        <v/>
      </c>
      <c r="O24" s="54" t="str">
        <f t="shared" si="2"/>
        <v/>
      </c>
      <c r="P24" s="56" t="e">
        <f t="shared" si="7"/>
        <v>#VALUE!</v>
      </c>
      <c r="R24" s="62">
        <v>2015</v>
      </c>
      <c r="S24" s="63">
        <v>1.23</v>
      </c>
      <c r="T24" s="64">
        <f t="shared" si="4"/>
        <v>345384000</v>
      </c>
    </row>
    <row r="25" spans="2:21" ht="24" customHeight="1" outlineLevel="1" x14ac:dyDescent="0.25">
      <c r="B25" s="27" t="str">
        <f>IF(D25&lt;&gt;"",COUNTA($D$8:D25),"")</f>
        <v/>
      </c>
      <c r="C25" s="26" t="s">
        <v>11</v>
      </c>
      <c r="D25" s="48"/>
      <c r="E25" s="23" t="s">
        <v>9</v>
      </c>
      <c r="F25" s="25"/>
      <c r="G25" s="24" t="s">
        <v>10</v>
      </c>
      <c r="H25" s="48"/>
      <c r="I25" s="23" t="s">
        <v>9</v>
      </c>
      <c r="J25" s="22"/>
      <c r="K25" s="52"/>
      <c r="M25" s="57" t="str">
        <f t="shared" si="5"/>
        <v/>
      </c>
      <c r="N25" s="57" t="str">
        <f t="shared" si="6"/>
        <v/>
      </c>
      <c r="O25" s="54" t="str">
        <f t="shared" si="2"/>
        <v/>
      </c>
      <c r="P25" s="56" t="e">
        <f t="shared" si="7"/>
        <v>#VALUE!</v>
      </c>
      <c r="R25" s="62">
        <v>2016</v>
      </c>
      <c r="S25" s="63">
        <v>1.19</v>
      </c>
      <c r="T25" s="64">
        <f t="shared" si="4"/>
        <v>334152000</v>
      </c>
      <c r="U25" s="28"/>
    </row>
    <row r="26" spans="2:21" ht="24" customHeight="1" outlineLevel="1" x14ac:dyDescent="0.25">
      <c r="B26" s="27" t="str">
        <f>IF(D26&lt;&gt;"",COUNTA($D$8:D26),"")</f>
        <v/>
      </c>
      <c r="C26" s="26" t="s">
        <v>11</v>
      </c>
      <c r="D26" s="48"/>
      <c r="E26" s="23" t="s">
        <v>9</v>
      </c>
      <c r="F26" s="25"/>
      <c r="G26" s="24" t="s">
        <v>10</v>
      </c>
      <c r="H26" s="48"/>
      <c r="I26" s="23" t="s">
        <v>9</v>
      </c>
      <c r="J26" s="22"/>
      <c r="K26" s="52"/>
      <c r="M26" s="57" t="str">
        <f t="shared" si="5"/>
        <v/>
      </c>
      <c r="N26" s="57" t="str">
        <f t="shared" si="6"/>
        <v/>
      </c>
      <c r="O26" s="54" t="str">
        <f t="shared" si="2"/>
        <v/>
      </c>
      <c r="P26" s="56" t="e">
        <f t="shared" si="7"/>
        <v>#VALUE!</v>
      </c>
      <c r="R26" s="62">
        <v>2017</v>
      </c>
      <c r="S26" s="63">
        <v>1.1499999999999999</v>
      </c>
      <c r="T26" s="64">
        <f t="shared" si="4"/>
        <v>322920000</v>
      </c>
    </row>
    <row r="27" spans="2:21" ht="24" customHeight="1" outlineLevel="1" x14ac:dyDescent="0.25">
      <c r="B27" s="27" t="str">
        <f>IF(D27&lt;&gt;"",COUNTA($D$8:D27),"")</f>
        <v/>
      </c>
      <c r="C27" s="26" t="s">
        <v>11</v>
      </c>
      <c r="D27" s="48"/>
      <c r="E27" s="23" t="s">
        <v>9</v>
      </c>
      <c r="F27" s="25"/>
      <c r="G27" s="24" t="s">
        <v>10</v>
      </c>
      <c r="H27" s="48"/>
      <c r="I27" s="23" t="s">
        <v>9</v>
      </c>
      <c r="J27" s="22"/>
      <c r="K27" s="52"/>
      <c r="M27" s="57" t="str">
        <f t="shared" si="5"/>
        <v/>
      </c>
      <c r="N27" s="57" t="str">
        <f t="shared" si="6"/>
        <v/>
      </c>
      <c r="O27" s="54" t="str">
        <f t="shared" si="2"/>
        <v/>
      </c>
      <c r="P27" s="56" t="e">
        <f t="shared" si="7"/>
        <v>#VALUE!</v>
      </c>
      <c r="R27" s="62">
        <v>2018</v>
      </c>
      <c r="S27" s="63">
        <v>1.1100000000000001</v>
      </c>
      <c r="T27" s="64">
        <f t="shared" si="4"/>
        <v>0</v>
      </c>
    </row>
    <row r="28" spans="2:21" ht="24" customHeight="1" outlineLevel="1" x14ac:dyDescent="0.25">
      <c r="B28" s="27" t="str">
        <f>IF(D28&lt;&gt;"",COUNTA($D$8:D28),"")</f>
        <v/>
      </c>
      <c r="C28" s="26" t="s">
        <v>11</v>
      </c>
      <c r="D28" s="48"/>
      <c r="E28" s="23" t="s">
        <v>9</v>
      </c>
      <c r="F28" s="25"/>
      <c r="G28" s="24" t="s">
        <v>10</v>
      </c>
      <c r="H28" s="48"/>
      <c r="I28" s="23" t="s">
        <v>9</v>
      </c>
      <c r="J28" s="22"/>
      <c r="K28" s="52"/>
      <c r="M28" s="57" t="str">
        <f t="shared" si="5"/>
        <v/>
      </c>
      <c r="N28" s="57" t="str">
        <f t="shared" si="6"/>
        <v/>
      </c>
      <c r="O28" s="54" t="str">
        <f t="shared" si="2"/>
        <v/>
      </c>
      <c r="P28" s="56" t="e">
        <f t="shared" si="7"/>
        <v>#VALUE!</v>
      </c>
      <c r="R28" s="62">
        <v>2019</v>
      </c>
      <c r="S28" s="63">
        <v>1.08</v>
      </c>
      <c r="T28" s="64">
        <f t="shared" si="4"/>
        <v>0</v>
      </c>
    </row>
    <row r="29" spans="2:21" ht="24" customHeight="1" outlineLevel="1" x14ac:dyDescent="0.25">
      <c r="B29" s="27" t="str">
        <f>IF(D29&lt;&gt;"",COUNTA($D$8:D29),"")</f>
        <v/>
      </c>
      <c r="C29" s="26" t="s">
        <v>11</v>
      </c>
      <c r="D29" s="48"/>
      <c r="E29" s="23" t="s">
        <v>9</v>
      </c>
      <c r="F29" s="25"/>
      <c r="G29" s="24" t="s">
        <v>10</v>
      </c>
      <c r="H29" s="48"/>
      <c r="I29" s="23" t="s">
        <v>9</v>
      </c>
      <c r="J29" s="22"/>
      <c r="K29" s="52"/>
      <c r="M29" s="57" t="str">
        <f t="shared" si="5"/>
        <v/>
      </c>
      <c r="N29" s="57" t="str">
        <f t="shared" si="6"/>
        <v/>
      </c>
      <c r="O29" s="54" t="str">
        <f t="shared" si="2"/>
        <v/>
      </c>
      <c r="P29" s="56" t="e">
        <f t="shared" si="7"/>
        <v>#VALUE!</v>
      </c>
      <c r="R29" s="62">
        <v>2020</v>
      </c>
      <c r="S29" s="63">
        <v>1.05</v>
      </c>
      <c r="T29" s="64">
        <f t="shared" si="4"/>
        <v>0</v>
      </c>
    </row>
    <row r="30" spans="2:21" ht="24" customHeight="1" outlineLevel="1" x14ac:dyDescent="0.25">
      <c r="B30" s="27" t="str">
        <f>IF(D30&lt;&gt;"",COUNTA($D$8:D30),"")</f>
        <v/>
      </c>
      <c r="C30" s="26" t="s">
        <v>11</v>
      </c>
      <c r="D30" s="48"/>
      <c r="E30" s="23" t="s">
        <v>9</v>
      </c>
      <c r="F30" s="25"/>
      <c r="G30" s="24" t="s">
        <v>10</v>
      </c>
      <c r="H30" s="48"/>
      <c r="I30" s="23" t="s">
        <v>9</v>
      </c>
      <c r="J30" s="22"/>
      <c r="K30" s="52"/>
      <c r="M30" s="57" t="str">
        <f t="shared" si="5"/>
        <v/>
      </c>
      <c r="N30" s="57" t="str">
        <f t="shared" si="6"/>
        <v/>
      </c>
      <c r="O30" s="54" t="str">
        <f t="shared" si="2"/>
        <v/>
      </c>
      <c r="P30" s="56" t="e">
        <f t="shared" si="7"/>
        <v>#VALUE!</v>
      </c>
      <c r="R30" s="62">
        <v>2021</v>
      </c>
      <c r="S30" s="63">
        <v>1.03</v>
      </c>
      <c r="T30" s="64">
        <f t="shared" si="4"/>
        <v>0</v>
      </c>
    </row>
    <row r="31" spans="2:21" ht="24" customHeight="1" outlineLevel="1" x14ac:dyDescent="0.25">
      <c r="B31" s="27" t="str">
        <f>IF(D31&lt;&gt;"",COUNTA($D$8:D31),"")</f>
        <v/>
      </c>
      <c r="C31" s="26" t="s">
        <v>11</v>
      </c>
      <c r="D31" s="48"/>
      <c r="E31" s="23" t="s">
        <v>9</v>
      </c>
      <c r="F31" s="25"/>
      <c r="G31" s="24" t="s">
        <v>10</v>
      </c>
      <c r="H31" s="48"/>
      <c r="I31" s="23" t="s">
        <v>9</v>
      </c>
      <c r="J31" s="22"/>
      <c r="K31" s="52"/>
      <c r="M31" s="57" t="str">
        <f t="shared" si="5"/>
        <v/>
      </c>
      <c r="N31" s="57" t="str">
        <f t="shared" si="6"/>
        <v/>
      </c>
      <c r="O31" s="54" t="str">
        <f t="shared" si="2"/>
        <v/>
      </c>
      <c r="P31" s="56" t="e">
        <f t="shared" si="7"/>
        <v>#VALUE!</v>
      </c>
      <c r="R31" s="62">
        <v>2022</v>
      </c>
      <c r="S31" s="63">
        <v>1</v>
      </c>
      <c r="T31" s="64">
        <f t="shared" si="4"/>
        <v>0</v>
      </c>
      <c r="U31" s="21"/>
    </row>
    <row r="32" spans="2:21" ht="24" customHeight="1" outlineLevel="1" x14ac:dyDescent="0.25">
      <c r="B32" s="27" t="str">
        <f>IF(D32&lt;&gt;"",COUNTA($D$8:D32),"")</f>
        <v/>
      </c>
      <c r="C32" s="26" t="s">
        <v>11</v>
      </c>
      <c r="D32" s="48"/>
      <c r="E32" s="23" t="s">
        <v>9</v>
      </c>
      <c r="F32" s="25"/>
      <c r="G32" s="24" t="s">
        <v>10</v>
      </c>
      <c r="H32" s="48"/>
      <c r="I32" s="23" t="s">
        <v>9</v>
      </c>
      <c r="J32" s="22"/>
      <c r="K32" s="52"/>
      <c r="M32" s="57" t="str">
        <f t="shared" si="5"/>
        <v/>
      </c>
      <c r="N32" s="57" t="str">
        <f t="shared" si="6"/>
        <v/>
      </c>
      <c r="O32" s="54" t="str">
        <f t="shared" si="2"/>
        <v/>
      </c>
      <c r="P32" s="56" t="e">
        <f t="shared" si="7"/>
        <v>#VALUE!</v>
      </c>
      <c r="R32" s="62">
        <v>2023</v>
      </c>
      <c r="S32" s="63">
        <v>1</v>
      </c>
      <c r="T32" s="64">
        <f t="shared" si="4"/>
        <v>0</v>
      </c>
      <c r="U32" s="21"/>
    </row>
    <row r="33" spans="2:21" ht="24" customHeight="1" outlineLevel="1" x14ac:dyDescent="0.25">
      <c r="B33" s="27" t="str">
        <f>IF(D33&lt;&gt;"",COUNTA($D$8:D33),"")</f>
        <v/>
      </c>
      <c r="C33" s="26" t="s">
        <v>11</v>
      </c>
      <c r="D33" s="48"/>
      <c r="E33" s="23" t="s">
        <v>9</v>
      </c>
      <c r="F33" s="25"/>
      <c r="G33" s="24" t="s">
        <v>10</v>
      </c>
      <c r="H33" s="48"/>
      <c r="I33" s="23" t="s">
        <v>9</v>
      </c>
      <c r="J33" s="22"/>
      <c r="K33" s="52"/>
      <c r="M33" s="57" t="str">
        <f t="shared" si="5"/>
        <v/>
      </c>
      <c r="N33" s="57" t="str">
        <f t="shared" si="6"/>
        <v/>
      </c>
      <c r="O33" s="54" t="str">
        <f t="shared" si="2"/>
        <v/>
      </c>
      <c r="P33" s="56" t="e">
        <f t="shared" si="7"/>
        <v>#VALUE!</v>
      </c>
      <c r="R33" s="62">
        <v>2024</v>
      </c>
      <c r="S33" s="63">
        <v>1</v>
      </c>
      <c r="T33" s="64">
        <f t="shared" si="4"/>
        <v>0</v>
      </c>
      <c r="U33" s="21"/>
    </row>
    <row r="34" spans="2:21" ht="24" customHeight="1" outlineLevel="1" x14ac:dyDescent="0.25">
      <c r="B34" s="27" t="str">
        <f>IF(D34&lt;&gt;"",COUNTA($D$8:D34),"")</f>
        <v/>
      </c>
      <c r="C34" s="26" t="s">
        <v>11</v>
      </c>
      <c r="D34" s="48"/>
      <c r="E34" s="23" t="s">
        <v>9</v>
      </c>
      <c r="F34" s="25"/>
      <c r="G34" s="24" t="s">
        <v>10</v>
      </c>
      <c r="H34" s="48"/>
      <c r="I34" s="23" t="s">
        <v>9</v>
      </c>
      <c r="J34" s="22"/>
      <c r="K34" s="52"/>
      <c r="M34" s="57" t="str">
        <f t="shared" si="5"/>
        <v/>
      </c>
      <c r="N34" s="57" t="str">
        <f t="shared" si="6"/>
        <v/>
      </c>
      <c r="O34" s="54" t="str">
        <f t="shared" si="2"/>
        <v/>
      </c>
      <c r="P34" s="56" t="e">
        <f t="shared" si="7"/>
        <v>#VALUE!</v>
      </c>
      <c r="R34" s="62"/>
      <c r="S34" s="63"/>
      <c r="T34" s="64"/>
      <c r="U34" s="21"/>
    </row>
    <row r="35" spans="2:21" ht="24" customHeight="1" outlineLevel="1" x14ac:dyDescent="0.25">
      <c r="B35" s="27" t="str">
        <f>IF(D35&lt;&gt;"",COUNTA($D$8:D35),"")</f>
        <v/>
      </c>
      <c r="C35" s="26" t="s">
        <v>11</v>
      </c>
      <c r="D35" s="48"/>
      <c r="E35" s="23" t="s">
        <v>9</v>
      </c>
      <c r="F35" s="25"/>
      <c r="G35" s="24" t="s">
        <v>10</v>
      </c>
      <c r="H35" s="48"/>
      <c r="I35" s="23" t="s">
        <v>9</v>
      </c>
      <c r="J35" s="22"/>
      <c r="K35" s="52"/>
      <c r="M35" s="57" t="str">
        <f t="shared" si="5"/>
        <v/>
      </c>
      <c r="N35" s="57" t="str">
        <f t="shared" si="6"/>
        <v/>
      </c>
      <c r="O35" s="54" t="str">
        <f t="shared" si="2"/>
        <v/>
      </c>
      <c r="P35" s="56" t="e">
        <f t="shared" si="7"/>
        <v>#VALUE!</v>
      </c>
      <c r="R35" s="62"/>
      <c r="S35" s="63"/>
      <c r="T35" s="64"/>
      <c r="U35" s="21"/>
    </row>
    <row r="36" spans="2:21" ht="24" customHeight="1" outlineLevel="1" x14ac:dyDescent="0.25">
      <c r="B36" s="27" t="str">
        <f>IF(D36&lt;&gt;"",COUNTA($D$8:D36),"")</f>
        <v/>
      </c>
      <c r="C36" s="26" t="s">
        <v>11</v>
      </c>
      <c r="D36" s="48"/>
      <c r="E36" s="23" t="s">
        <v>9</v>
      </c>
      <c r="F36" s="25"/>
      <c r="G36" s="24" t="s">
        <v>10</v>
      </c>
      <c r="H36" s="48"/>
      <c r="I36" s="23" t="s">
        <v>9</v>
      </c>
      <c r="J36" s="22"/>
      <c r="K36" s="52"/>
      <c r="M36" s="57" t="str">
        <f t="shared" si="5"/>
        <v/>
      </c>
      <c r="N36" s="57" t="str">
        <f t="shared" si="6"/>
        <v/>
      </c>
      <c r="O36" s="54" t="str">
        <f t="shared" si="2"/>
        <v/>
      </c>
      <c r="P36" s="56" t="e">
        <f t="shared" si="7"/>
        <v>#VALUE!</v>
      </c>
      <c r="R36" s="62"/>
      <c r="S36" s="63"/>
      <c r="T36" s="64"/>
      <c r="U36" s="21"/>
    </row>
    <row r="37" spans="2:21" ht="24" customHeight="1" outlineLevel="1" x14ac:dyDescent="0.25">
      <c r="B37" s="27" t="str">
        <f>IF(D37&lt;&gt;"",COUNTA($D$8:D37),"")</f>
        <v/>
      </c>
      <c r="C37" s="26" t="s">
        <v>11</v>
      </c>
      <c r="D37" s="48"/>
      <c r="E37" s="23" t="s">
        <v>9</v>
      </c>
      <c r="F37" s="25"/>
      <c r="G37" s="24" t="s">
        <v>10</v>
      </c>
      <c r="H37" s="48"/>
      <c r="I37" s="23" t="s">
        <v>9</v>
      </c>
      <c r="J37" s="22"/>
      <c r="K37" s="52"/>
      <c r="M37" s="57" t="str">
        <f t="shared" si="5"/>
        <v/>
      </c>
      <c r="N37" s="57" t="str">
        <f t="shared" si="6"/>
        <v/>
      </c>
      <c r="O37" s="54" t="str">
        <f t="shared" si="2"/>
        <v/>
      </c>
      <c r="P37" s="56" t="e">
        <f t="shared" si="7"/>
        <v>#VALUE!</v>
      </c>
      <c r="R37" s="62"/>
      <c r="S37" s="63"/>
      <c r="T37" s="64"/>
      <c r="U37" s="21"/>
    </row>
    <row r="38" spans="2:21" ht="24" customHeight="1" outlineLevel="1" x14ac:dyDescent="0.25">
      <c r="B38" s="27" t="str">
        <f>IF(D38&lt;&gt;"",COUNTA($D$8:D38),"")</f>
        <v/>
      </c>
      <c r="C38" s="26" t="s">
        <v>11</v>
      </c>
      <c r="D38" s="48"/>
      <c r="E38" s="23" t="s">
        <v>9</v>
      </c>
      <c r="F38" s="25"/>
      <c r="G38" s="24" t="s">
        <v>10</v>
      </c>
      <c r="H38" s="48"/>
      <c r="I38" s="23" t="s">
        <v>9</v>
      </c>
      <c r="J38" s="22"/>
      <c r="K38" s="52"/>
      <c r="M38" s="57" t="str">
        <f t="shared" si="5"/>
        <v/>
      </c>
      <c r="N38" s="57" t="str">
        <f t="shared" si="6"/>
        <v/>
      </c>
      <c r="O38" s="54" t="str">
        <f t="shared" si="2"/>
        <v/>
      </c>
      <c r="P38" s="56" t="e">
        <f t="shared" si="7"/>
        <v>#VALUE!</v>
      </c>
      <c r="R38" s="62"/>
      <c r="S38" s="63"/>
      <c r="T38" s="64"/>
      <c r="U38" s="21"/>
    </row>
    <row r="39" spans="2:21" ht="24" customHeight="1" outlineLevel="1" x14ac:dyDescent="0.25">
      <c r="B39" s="27" t="str">
        <f>IF(D39&lt;&gt;"",COUNTA($D$8:D39),"")</f>
        <v/>
      </c>
      <c r="C39" s="26" t="s">
        <v>11</v>
      </c>
      <c r="D39" s="48"/>
      <c r="E39" s="23" t="s">
        <v>9</v>
      </c>
      <c r="F39" s="25"/>
      <c r="G39" s="24" t="s">
        <v>10</v>
      </c>
      <c r="H39" s="48"/>
      <c r="I39" s="23" t="s">
        <v>9</v>
      </c>
      <c r="J39" s="22"/>
      <c r="K39" s="52"/>
      <c r="M39" s="57" t="str">
        <f t="shared" si="5"/>
        <v/>
      </c>
      <c r="N39" s="57" t="str">
        <f t="shared" si="6"/>
        <v/>
      </c>
      <c r="O39" s="54" t="str">
        <f t="shared" si="2"/>
        <v/>
      </c>
      <c r="P39" s="56" t="e">
        <f t="shared" si="7"/>
        <v>#VALUE!</v>
      </c>
      <c r="R39" s="62"/>
      <c r="S39" s="63"/>
      <c r="T39" s="64"/>
      <c r="U39" s="21"/>
    </row>
    <row r="40" spans="2:21" ht="24" customHeight="1" outlineLevel="1" x14ac:dyDescent="0.25">
      <c r="B40" s="27" t="str">
        <f>IF(D40&lt;&gt;"",COUNTA($D$8:D40),"")</f>
        <v/>
      </c>
      <c r="C40" s="26" t="s">
        <v>11</v>
      </c>
      <c r="D40" s="48"/>
      <c r="E40" s="23" t="s">
        <v>9</v>
      </c>
      <c r="F40" s="25"/>
      <c r="G40" s="24" t="s">
        <v>10</v>
      </c>
      <c r="H40" s="48"/>
      <c r="I40" s="23" t="s">
        <v>9</v>
      </c>
      <c r="J40" s="22"/>
      <c r="K40" s="52"/>
      <c r="M40" s="57" t="str">
        <f t="shared" si="5"/>
        <v/>
      </c>
      <c r="N40" s="57" t="str">
        <f t="shared" si="6"/>
        <v/>
      </c>
      <c r="O40" s="54" t="str">
        <f t="shared" si="2"/>
        <v/>
      </c>
      <c r="P40" s="56" t="e">
        <f t="shared" si="7"/>
        <v>#VALUE!</v>
      </c>
      <c r="R40" s="62"/>
      <c r="S40" s="63"/>
      <c r="T40" s="64"/>
      <c r="U40" s="21"/>
    </row>
    <row r="41" spans="2:21" ht="24" customHeight="1" outlineLevel="1" x14ac:dyDescent="0.25">
      <c r="B41" s="27" t="str">
        <f>IF(D41&lt;&gt;"",COUNTA($D$8:D41),"")</f>
        <v/>
      </c>
      <c r="C41" s="26" t="s">
        <v>11</v>
      </c>
      <c r="D41" s="49"/>
      <c r="E41" s="23" t="s">
        <v>9</v>
      </c>
      <c r="F41" s="20"/>
      <c r="G41" s="24" t="s">
        <v>10</v>
      </c>
      <c r="H41" s="49"/>
      <c r="I41" s="23" t="s">
        <v>9</v>
      </c>
      <c r="J41" s="19"/>
      <c r="K41" s="53"/>
      <c r="M41" s="57" t="str">
        <f t="shared" si="5"/>
        <v/>
      </c>
      <c r="N41" s="57" t="str">
        <f t="shared" si="6"/>
        <v/>
      </c>
      <c r="O41" s="54" t="str">
        <f t="shared" si="2"/>
        <v/>
      </c>
      <c r="P41" s="56" t="e">
        <f t="shared" si="7"/>
        <v>#VALUE!</v>
      </c>
      <c r="R41" s="66"/>
      <c r="S41" s="66"/>
      <c r="T41" s="66"/>
    </row>
    <row r="42" spans="2:21" ht="24" customHeight="1" x14ac:dyDescent="0.25">
      <c r="M42" s="17"/>
      <c r="R42" s="76" t="s">
        <v>8</v>
      </c>
      <c r="S42" s="76"/>
      <c r="T42" s="65">
        <f>SUBTOTAL(9,T8:T40)</f>
        <v>3312360000</v>
      </c>
    </row>
    <row r="43" spans="2:21" ht="22.5" customHeight="1" x14ac:dyDescent="0.25">
      <c r="B43" s="13" t="s">
        <v>22</v>
      </c>
    </row>
    <row r="44" spans="2:21" ht="22.5" customHeight="1" x14ac:dyDescent="0.25">
      <c r="B44" s="12" t="s">
        <v>7</v>
      </c>
      <c r="E44" s="81" t="str">
        <f>INT(SUM($O$8:$O$41)/12)&amp; " năm "&amp;SUM($O$8:$O$41)-INT(SUM($O$8:$O$41)/12)*12&amp;" tháng"</f>
        <v>8 năm 0 tháng</v>
      </c>
      <c r="F44" s="81"/>
      <c r="H44" s="1"/>
      <c r="K44" s="45"/>
      <c r="M44" s="5" t="s">
        <v>6</v>
      </c>
      <c r="O44" s="14">
        <f>IF(IF(SUM($O$8:$O$41)/12=LCM(1,SUM($O$8:$O$41)/12),0,SUM($O$8:$O$41)-IF(SUM($O$8:$O$41)/12=LCM(1,SUM($O$8:$O$41)/12),ROUND(YEARFRAC(MIN($M$8:$M$41),MAX($N$8:$N$41),1),0),INT(YEARFRAC(MIN($M$8:$M$41),MAX($N$8:$N$41),1)))*12)&lt;6,VALUE(LEFT(E44,2))+0.5,VALUE(LEFT(E44,2))+1)</f>
        <v>8.5</v>
      </c>
    </row>
    <row r="45" spans="2:21" ht="22.5" customHeight="1" x14ac:dyDescent="0.25">
      <c r="B45" s="15" t="s">
        <v>5</v>
      </c>
      <c r="G45" s="82" t="str">
        <f>IF(MIN($M$8:$M$41)&lt;41640,INT(SUMIF($F$8:$F$41,"&gt;2014",$O$8:$O$41)/12),INT(SUM($O$8:$O$41)/12))&amp;" năm "&amp;IF(MIN($M$8:$M$41)&lt;41640,SUMIF($F$8:$F$41,"&gt;=2014",$O$8:$O$41)-INT(SUMIF($F$8:$F$41,"&gt;=2014",$O$8:$O$41)/12)*12,SUM($O$8:$O$41)-INT(SUM($O$8:$O$41)/12)*12)&amp;" tháng"</f>
        <v>3 năm 0 tháng</v>
      </c>
      <c r="H45" s="82"/>
      <c r="N45" s="5" t="s">
        <v>4</v>
      </c>
      <c r="O45" s="14">
        <f>IF(IF(SUM($O$8:$O$41)/12=LCM(1,SUM($O$8:$O$41)/12),0,SUM($O$8:$O$41)-IF(SUM($O$8:$O$41)/12=LCM(1,SUM($O$8:$O$41)/12),ROUND(YEARFRAC(MIN($M$8:$M$41),MAX($N$8:$N$41),1),0),INT(YEARFRAC(MIN($M$8:$M$41),MAX($N$8:$N$41),1)))*12)&lt;6,VALUE(LEFT($G$45,2))+0.5,VALUE(LEFT($G$45,2))+1)</f>
        <v>3.5</v>
      </c>
    </row>
    <row r="46" spans="2:21" ht="22.5" customHeight="1" x14ac:dyDescent="0.25">
      <c r="B46" s="12" t="s">
        <v>3</v>
      </c>
      <c r="G46" s="83" t="str">
        <f>TEXT($T$42/SUM(O8:O41),"##,###,###,###")&amp;" đồng"</f>
        <v>34503750,,, đồng</v>
      </c>
      <c r="H46" s="83"/>
    </row>
    <row r="47" spans="2:21" ht="22.5" customHeight="1" x14ac:dyDescent="0.25">
      <c r="B47" s="12" t="s">
        <v>2</v>
      </c>
      <c r="F47" s="77">
        <f>$T$42/SUM(O8:O41)*(1.5*($O$44-$O$45)+2*$O$45)</f>
        <v>500304375</v>
      </c>
      <c r="G47" s="77"/>
      <c r="H47" s="13" t="s">
        <v>1</v>
      </c>
      <c r="K47" s="16"/>
    </row>
    <row r="48" spans="2:21" ht="22.5" customHeight="1" x14ac:dyDescent="0.25"/>
    <row r="49" spans="2:19" ht="22.5" customHeight="1" x14ac:dyDescent="0.25"/>
    <row r="50" spans="2:19" ht="22.5" customHeight="1" x14ac:dyDescent="0.25"/>
    <row r="51" spans="2:19" ht="22.5" customHeight="1" x14ac:dyDescent="0.25"/>
    <row r="52" spans="2:19" ht="22.5" customHeight="1" x14ac:dyDescent="0.25"/>
    <row r="53" spans="2:19" ht="22.5" customHeight="1" x14ac:dyDescent="0.25">
      <c r="B53" s="12"/>
    </row>
    <row r="54" spans="2:19" ht="22.5" customHeight="1" x14ac:dyDescent="0.25">
      <c r="E54" s="6"/>
      <c r="G54" s="6"/>
      <c r="I54" s="6"/>
      <c r="K54" s="9"/>
      <c r="L54" s="6"/>
      <c r="M54" s="8"/>
      <c r="N54" s="8"/>
      <c r="O54" s="7"/>
      <c r="P54" s="6"/>
      <c r="Q54" s="6"/>
      <c r="R54" s="6"/>
      <c r="S54" s="11"/>
    </row>
    <row r="55" spans="2:19" ht="30.75" customHeight="1" x14ac:dyDescent="0.25">
      <c r="B55" s="10"/>
      <c r="C55" s="10"/>
      <c r="E55" s="6"/>
      <c r="G55" s="6"/>
      <c r="I55" s="6"/>
      <c r="K55" s="9"/>
      <c r="L55" s="6"/>
      <c r="M55" s="8"/>
      <c r="N55" s="8"/>
      <c r="O55" s="7"/>
      <c r="P55" s="6"/>
      <c r="Q55" s="6"/>
      <c r="R55" s="6"/>
    </row>
    <row r="56" spans="2:19" ht="22.5" customHeight="1" x14ac:dyDescent="0.25"/>
    <row r="57" spans="2:19" ht="22.5" customHeight="1" x14ac:dyDescent="0.25"/>
    <row r="58" spans="2:19" ht="22.5" customHeight="1" x14ac:dyDescent="0.25"/>
    <row r="59" spans="2:19" ht="22.5" customHeight="1" x14ac:dyDescent="0.25"/>
    <row r="60" spans="2:19" ht="22.5" customHeight="1" x14ac:dyDescent="0.25"/>
    <row r="61" spans="2:19" ht="22.5" customHeight="1" x14ac:dyDescent="0.25"/>
  </sheetData>
  <mergeCells count="11">
    <mergeCell ref="R42:S42"/>
    <mergeCell ref="F47:G47"/>
    <mergeCell ref="C7:J7"/>
    <mergeCell ref="E44:F44"/>
    <mergeCell ref="G45:H45"/>
    <mergeCell ref="G46:H46"/>
    <mergeCell ref="R6:S6"/>
    <mergeCell ref="R3:S5"/>
    <mergeCell ref="B6:K6"/>
    <mergeCell ref="T6:T7"/>
    <mergeCell ref="B2:T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BHXH1lan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Hoang-NS</dc:creator>
  <cp:lastModifiedBy>PC</cp:lastModifiedBy>
  <dcterms:created xsi:type="dcterms:W3CDTF">2024-02-21T07:25:31Z</dcterms:created>
  <dcterms:modified xsi:type="dcterms:W3CDTF">2024-03-08T04:30:47Z</dcterms:modified>
</cp:coreProperties>
</file>