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drawings/_rels/drawing15.xml.rels" ContentType="application/vnd.openxmlformats-package.relationships+xml"/>
  <Override PartName="/xl/drawings/_rels/drawing16.xml.rels" ContentType="application/vnd.openxmlformats-package.relationships+xml"/>
  <Override PartName="/xl/drawings/_rels/drawing17.xml.rels" ContentType="application/vnd.openxmlformats-package.relationship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DanhMuc" sheetId="1" state="visible" r:id="rId2"/>
    <sheet name="01_NhatKy" sheetId="2" state="visible" r:id="rId3"/>
    <sheet name="02_So_DT_CP" sheetId="3" state="visible" r:id="rId4"/>
    <sheet name="03_So_Kho" sheetId="4" state="visible" r:id="rId5"/>
    <sheet name="04_So_Tien" sheetId="5" state="visible" r:id="rId6"/>
    <sheet name="05_So_GTGT" sheetId="6" state="visible" r:id="rId7"/>
    <sheet name="06_CongNo" sheetId="7" state="visible" r:id="rId8"/>
    <sheet name="07_TSCD" sheetId="8" state="visible" r:id="rId9"/>
    <sheet name="08_ThueKhac" sheetId="9" state="visible" r:id="rId10"/>
    <sheet name="09_VCSH" sheetId="10" state="visible" r:id="rId11"/>
    <sheet name="10_PhieuThu" sheetId="11" state="visible" r:id="rId12"/>
    <sheet name="11_PhieuChi" sheetId="12" state="visible" r:id="rId13"/>
    <sheet name="12_PhieuNhap" sheetId="13" state="visible" r:id="rId14"/>
    <sheet name="13_PhieuXuat" sheetId="14" state="visible" r:id="rId15"/>
    <sheet name="14_B01_TinhHinhTC" sheetId="15" state="visible" r:id="rId16"/>
    <sheet name="15_B02_KQKD" sheetId="16" state="visible" r:id="rId17"/>
    <sheet name="16_HuongDan" sheetId="17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<sst xmlns="http://schemas.openxmlformats.org/spreadsheetml/2006/main" count="520" uniqueCount="348">
  <si>
    <t xml:space="preserve">DANH MỤC DÙNG CHUNG - DOANH NGHIỆP SIÊU NHỎ THEO TT 58/2026/TT-BTC</t>
  </si>
  <si>
    <t xml:space="preserve">Nhóm ngành nghề</t>
  </si>
  <si>
    <t xml:space="preserve">Mã hàng</t>
  </si>
  <si>
    <t xml:space="preserve">Tên vật tư/hàng hóa</t>
  </si>
  <si>
    <t xml:space="preserve">Đơn vị tính</t>
  </si>
  <si>
    <t xml:space="preserve">Thuế suất GTGT</t>
  </si>
  <si>
    <t xml:space="preserve">Tỷ lệ TNDN tham khảo</t>
  </si>
  <si>
    <t xml:space="preserve">Thương mại bán hàng hóa</t>
  </si>
  <si>
    <t xml:space="preserve">HH001</t>
  </si>
  <si>
    <t xml:space="preserve">Sơn nước 18L</t>
  </si>
  <si>
    <t xml:space="preserve">Thùng</t>
  </si>
  <si>
    <t xml:space="preserve">Dịch vụ tư vấn/kế toán</t>
  </si>
  <si>
    <t xml:space="preserve">HH002</t>
  </si>
  <si>
    <t xml:space="preserve">Xi măng PCB40</t>
  </si>
  <si>
    <t xml:space="preserve">Bao</t>
  </si>
  <si>
    <t xml:space="preserve">Sản xuất nhỏ</t>
  </si>
  <si>
    <t xml:space="preserve">NL001</t>
  </si>
  <si>
    <t xml:space="preserve">Hạt nhựa PP</t>
  </si>
  <si>
    <t xml:space="preserve">Kg</t>
  </si>
  <si>
    <t xml:space="preserve">Xây dựng/sửa chữa</t>
  </si>
  <si>
    <t xml:space="preserve">SP001</t>
  </si>
  <si>
    <t xml:space="preserve">Sản phẩm nhựa A</t>
  </si>
  <si>
    <t xml:space="preserve">Cái</t>
  </si>
  <si>
    <t xml:space="preserve">Ăn uống/nhà hàng</t>
  </si>
  <si>
    <t xml:space="preserve">VT001</t>
  </si>
  <si>
    <t xml:space="preserve">Xăng dầu</t>
  </si>
  <si>
    <t xml:space="preserve">Lít</t>
  </si>
  <si>
    <t xml:space="preserve">Vận tải/logistics</t>
  </si>
  <si>
    <t xml:space="preserve">DV001</t>
  </si>
  <si>
    <t xml:space="preserve">Dịch vụ tư vấn</t>
  </si>
  <si>
    <t xml:space="preserve">Lần</t>
  </si>
  <si>
    <t xml:space="preserve">Đại lý/bán đúng giá hưởng hoa hồng</t>
  </si>
  <si>
    <t xml:space="preserve">CCDC01</t>
  </si>
  <si>
    <t xml:space="preserve">Máy in văn phòng</t>
  </si>
  <si>
    <t xml:space="preserve">Kinh doanh online</t>
  </si>
  <si>
    <t xml:space="preserve">TSCD01</t>
  </si>
  <si>
    <t xml:space="preserve">Máy trộn mini</t>
  </si>
  <si>
    <t xml:space="preserve">Cho thuê tài sản</t>
  </si>
  <si>
    <t xml:space="preserve">Phòng khám/dịch vụ y tế</t>
  </si>
  <si>
    <t xml:space="preserve">ID</t>
  </si>
  <si>
    <t xml:space="preserve">Ngày</t>
  </si>
  <si>
    <t xml:space="preserve">Số chứng từ</t>
  </si>
  <si>
    <t xml:space="preserve">Loại phiếu</t>
  </si>
  <si>
    <t xml:space="preserve">Nghiệp vụ</t>
  </si>
  <si>
    <t xml:space="preserve">Đối tượng</t>
  </si>
  <si>
    <t xml:space="preserve">Tên hàng/DV</t>
  </si>
  <si>
    <t xml:space="preserve">ĐVT</t>
  </si>
  <si>
    <t xml:space="preserve">SL nhập</t>
  </si>
  <si>
    <t xml:space="preserve">Đơn giá nhập</t>
  </si>
  <si>
    <t xml:space="preserve">SL xuất</t>
  </si>
  <si>
    <t xml:space="preserve">Đơn giá xuất</t>
  </si>
  <si>
    <t xml:space="preserve">Doanh thu/Thu nhập</t>
  </si>
  <si>
    <t xml:space="preserve">Chi phí</t>
  </si>
  <si>
    <t xml:space="preserve">Thu tiền/Gửi vào</t>
  </si>
  <si>
    <t xml:space="preserve">Chi tiền/Rút ra</t>
  </si>
  <si>
    <t xml:space="preserve">GTGT đầu vào</t>
  </si>
  <si>
    <t xml:space="preserve">GTGT đầu ra</t>
  </si>
  <si>
    <t xml:space="preserve">TNDN tạm tính</t>
  </si>
  <si>
    <t xml:space="preserve">Nợ phải thu tăng</t>
  </si>
  <si>
    <t xml:space="preserve">Nợ phải thu giảm</t>
  </si>
  <si>
    <t xml:space="preserve">Nợ phải trả tăng</t>
  </si>
  <si>
    <t xml:space="preserve">Nợ phải trả giảm</t>
  </si>
  <si>
    <t xml:space="preserve">Tiền mặt</t>
  </si>
  <si>
    <t xml:space="preserve">Ngân hàng</t>
  </si>
  <si>
    <t xml:space="preserve">TSCĐ tăng</t>
  </si>
  <si>
    <t xml:space="preserve">Khấu hao kỳ</t>
  </si>
  <si>
    <t xml:space="preserve">Vốn CSH tăng</t>
  </si>
  <si>
    <t xml:space="preserve">Vốn CSH giảm</t>
  </si>
  <si>
    <t xml:space="preserve">Thuế khác</t>
  </si>
  <si>
    <t xml:space="preserve">Ghi chú</t>
  </si>
  <si>
    <t xml:space="preserve">PT001</t>
  </si>
  <si>
    <t xml:space="preserve">Phiếu thu</t>
  </si>
  <si>
    <t xml:space="preserve">Thu tiền bán hàng khách A</t>
  </si>
  <si>
    <t xml:space="preserve">Công ty A</t>
  </si>
  <si>
    <t xml:space="preserve">Thu tiền bán sơn đã xuất hóa đơn</t>
  </si>
  <si>
    <t xml:space="preserve">PN001</t>
  </si>
  <si>
    <t xml:space="preserve">Phiếu nhập</t>
  </si>
  <si>
    <t xml:space="preserve">Nhập mua sơn nước</t>
  </si>
  <si>
    <t xml:space="preserve">Nhà cung cấp Sơn Việt</t>
  </si>
  <si>
    <t xml:space="preserve">Mua hàng nhập kho</t>
  </si>
  <si>
    <t xml:space="preserve">PX001</t>
  </si>
  <si>
    <t xml:space="preserve">Phiếu xuất</t>
  </si>
  <si>
    <t xml:space="preserve">Xuất bán sơn cho khách A</t>
  </si>
  <si>
    <t xml:space="preserve">Xuất kho bán hàng</t>
  </si>
  <si>
    <t xml:space="preserve">PC001</t>
  </si>
  <si>
    <t xml:space="preserve">Phiếu chi</t>
  </si>
  <si>
    <t xml:space="preserve">Chi phí thuê văn phòng</t>
  </si>
  <si>
    <t xml:space="preserve">Chủ nhà B</t>
  </si>
  <si>
    <t xml:space="preserve">Chi tiền mặt thuê văn phòng</t>
  </si>
  <si>
    <t xml:space="preserve">BC001</t>
  </si>
  <si>
    <t xml:space="preserve">Báo có</t>
  </si>
  <si>
    <t xml:space="preserve">Thu phí dịch vụ tư vấn</t>
  </si>
  <si>
    <t xml:space="preserve">Khách hàng C</t>
  </si>
  <si>
    <t xml:space="preserve">Thu chuyển khoản dịch vụ</t>
  </si>
  <si>
    <t xml:space="preserve">PN002</t>
  </si>
  <si>
    <t xml:space="preserve">Nhập hạt nhựa PP</t>
  </si>
  <si>
    <t xml:space="preserve">Nhựa ABC</t>
  </si>
  <si>
    <t xml:space="preserve">Nhập nguyên liệu sản xuất</t>
  </si>
  <si>
    <t xml:space="preserve">PX002</t>
  </si>
  <si>
    <t xml:space="preserve">Xuất sản phẩm nhựa bán khách D</t>
  </si>
  <si>
    <t xml:space="preserve">Khách hàng D</t>
  </si>
  <si>
    <t xml:space="preserve">Xuất bán thành phẩm</t>
  </si>
  <si>
    <t xml:space="preserve">PC002</t>
  </si>
  <si>
    <t xml:space="preserve">Chi thuê nhân công sửa chữa</t>
  </si>
  <si>
    <t xml:space="preserve">Đội thợ E</t>
  </si>
  <si>
    <t xml:space="preserve">Chi phí nhân công</t>
  </si>
  <si>
    <t xml:space="preserve">PT002</t>
  </si>
  <si>
    <t xml:space="preserve">Thu bán suất ăn trong ngày</t>
  </si>
  <si>
    <t xml:space="preserve">Khách lẻ</t>
  </si>
  <si>
    <t xml:space="preserve">Doanh thu nhà hàng</t>
  </si>
  <si>
    <t xml:space="preserve">PC003</t>
  </si>
  <si>
    <t xml:space="preserve">Chi mua thực phẩm</t>
  </si>
  <si>
    <t xml:space="preserve">Chợ đầu mối</t>
  </si>
  <si>
    <t xml:space="preserve">Chi thực phẩm có bảng kê</t>
  </si>
  <si>
    <t xml:space="preserve">BC002</t>
  </si>
  <si>
    <t xml:space="preserve">Thu cước vận chuyển</t>
  </si>
  <si>
    <t xml:space="preserve">Khách hàng F</t>
  </si>
  <si>
    <t xml:space="preserve">Thu tiền cước</t>
  </si>
  <si>
    <t xml:space="preserve">PC004</t>
  </si>
  <si>
    <t xml:space="preserve">Chi xăng dầu vận tải</t>
  </si>
  <si>
    <t xml:space="preserve">Cây xăng G</t>
  </si>
  <si>
    <t xml:space="preserve">Chi xăng dầu</t>
  </si>
  <si>
    <t xml:space="preserve">BC003</t>
  </si>
  <si>
    <t xml:space="preserve">Nhận hoa hồng đại lý vé</t>
  </si>
  <si>
    <t xml:space="preserve">Đại lý cấp 1</t>
  </si>
  <si>
    <t xml:space="preserve">Hoa hồng đại lý</t>
  </si>
  <si>
    <t xml:space="preserve">PT003</t>
  </si>
  <si>
    <t xml:space="preserve">Thu bán hàng online</t>
  </si>
  <si>
    <t xml:space="preserve">Khách lẻ online</t>
  </si>
  <si>
    <t xml:space="preserve">Doanh thu online</t>
  </si>
  <si>
    <t xml:space="preserve">PT004</t>
  </si>
  <si>
    <t xml:space="preserve">Thu tiền cho thuê nhà</t>
  </si>
  <si>
    <t xml:space="preserve">Bên thuê H</t>
  </si>
  <si>
    <t xml:space="preserve">Thu tiền thuê tài sản</t>
  </si>
  <si>
    <t xml:space="preserve">BC004</t>
  </si>
  <si>
    <t xml:space="preserve">Thu dịch vụ khám bệnh</t>
  </si>
  <si>
    <t xml:space="preserve">Bệnh nhân lẻ</t>
  </si>
  <si>
    <t xml:space="preserve">Dịch vụ không chịu/không tính GTGT theo ví dụ</t>
  </si>
  <si>
    <t xml:space="preserve">PC005</t>
  </si>
  <si>
    <t xml:space="preserve">Chi mua vật tư y tế</t>
  </si>
  <si>
    <t xml:space="preserve">NCC Y tế</t>
  </si>
  <si>
    <t xml:space="preserve">Mua vật tư y tế</t>
  </si>
  <si>
    <t xml:space="preserve">PC006</t>
  </si>
  <si>
    <t xml:space="preserve">Mua máy in văn phòng</t>
  </si>
  <si>
    <t xml:space="preserve">Siêu thị điện máy</t>
  </si>
  <si>
    <t xml:space="preserve">Mua CCDC</t>
  </si>
  <si>
    <t xml:space="preserve">PC007</t>
  </si>
  <si>
    <t xml:space="preserve">Mua máy trộn mini</t>
  </si>
  <si>
    <t xml:space="preserve">Cơ khí M</t>
  </si>
  <si>
    <t xml:space="preserve">Mua TSCĐ, khấu hao theo ví dụ</t>
  </si>
  <si>
    <t xml:space="preserve">PT005</t>
  </si>
  <si>
    <t xml:space="preserve">Chủ sở hữu góp vốn thêm</t>
  </si>
  <si>
    <t xml:space="preserve">Chủ sở hữu</t>
  </si>
  <si>
    <t xml:space="preserve">Góp thêm vốn</t>
  </si>
  <si>
    <t xml:space="preserve">PC008</t>
  </si>
  <si>
    <t xml:space="preserve">Nộp thuế GTGT/TNDN tạm tính</t>
  </si>
  <si>
    <t xml:space="preserve">Kho bạc Nhà nước</t>
  </si>
  <si>
    <t xml:space="preserve">Nộp thuế</t>
  </si>
  <si>
    <t xml:space="preserve">SỔ CHI TIẾT DOANH THU, CHI PHÍ - Mẫu S2b-DNSN</t>
  </si>
  <si>
    <t xml:space="preserve">Chỉ tiêu</t>
  </si>
  <si>
    <t xml:space="preserve">Số tiền</t>
  </si>
  <si>
    <t xml:space="preserve">Công thức/nguồn dữ liệu</t>
  </si>
  <si>
    <t xml:space="preserve">Số thuế TNDN còn phải nộp đầu kỳ</t>
  </si>
  <si>
    <t xml:space="preserve">Nhập số dư đầu kỳ</t>
  </si>
  <si>
    <t xml:space="preserve">Số phát sinh trong kỳ</t>
  </si>
  <si>
    <t xml:space="preserve">1. Doanh thu và thu nhập</t>
  </si>
  <si>
    <t xml:space="preserve">SUM 01_NhatKy[Doanh thu/Thu nhập]</t>
  </si>
  <si>
    <t xml:space="preserve">2. Chi phí</t>
  </si>
  <si>
    <t xml:space="preserve">SUM 01_NhatKy[Chi phí]</t>
  </si>
  <si>
    <t xml:space="preserve">a) Chi phí nguyên liệu, vật liệu, nhiên liệu, năng lượng, hàng hóa sử dụng vào sản xuất, kinh doanh</t>
  </si>
  <si>
    <t xml:space="preserve">b) Chi phí tiền lương, tiền công, phụ cấp, bảo hiểm bắt buộc...</t>
  </si>
  <si>
    <t xml:space="preserve">c) Chi phí khấu hao tài sản cố định</t>
  </si>
  <si>
    <t xml:space="preserve">SUM 01_NhatKy[Khấu hao kỳ]</t>
  </si>
  <si>
    <t xml:space="preserve">d) Chi phí dịch vụ mua ngoài như điện, nước, internet, vận chuyển...</t>
  </si>
  <si>
    <t xml:space="preserve">e) Các khoản chi khác phục vụ hoạt động SXKD</t>
  </si>
  <si>
    <t xml:space="preserve">Tổng số thuế TNDN phải nộp trong kỳ</t>
  </si>
  <si>
    <t xml:space="preserve">SUM 01_NhatKy[TNDN tạm tính]</t>
  </si>
  <si>
    <t xml:space="preserve">Số thuế TNDN đã nộp trong kỳ</t>
  </si>
  <si>
    <t xml:space="preserve">Lấy từ dòng nộp thuế hoặc nhập tay</t>
  </si>
  <si>
    <t xml:space="preserve">Số thuế TNDN còn phải nộp cuối kỳ</t>
  </si>
  <si>
    <t xml:space="preserve">Đầu kỳ + phải nộp - đã nộp</t>
  </si>
  <si>
    <t xml:space="preserve">SỔ CHI TIẾT VẬT LIỆU, DỤNG CỤ, SẢN PHẨM, HÀNG HÓA - Mẫu S2c-DNSN</t>
  </si>
  <si>
    <t xml:space="preserve">Tên hàng</t>
  </si>
  <si>
    <t xml:space="preserve">Tồn đầu SL</t>
  </si>
  <si>
    <t xml:space="preserve">Tồn đầu tiền</t>
  </si>
  <si>
    <t xml:space="preserve">Nhập SL</t>
  </si>
  <si>
    <t xml:space="preserve">Nhập tiền</t>
  </si>
  <si>
    <t xml:space="preserve">Xuất SL</t>
  </si>
  <si>
    <t xml:space="preserve">Xuất tiền</t>
  </si>
  <si>
    <t xml:space="preserve">Tồn cuối SL</t>
  </si>
  <si>
    <t xml:space="preserve">Tồn cuối tiền</t>
  </si>
  <si>
    <t xml:space="preserve">TỔNG CỘNG</t>
  </si>
  <si>
    <t xml:space="preserve">SỔ CHI TIẾT TIỀN - Mẫu S2d-DNSN</t>
  </si>
  <si>
    <t xml:space="preserve">Thu/Gửi vào</t>
  </si>
  <si>
    <t xml:space="preserve">Chi/Rút ra</t>
  </si>
  <si>
    <t xml:space="preserve">Tồn cuối</t>
  </si>
  <si>
    <t xml:space="preserve">Công thức</t>
  </si>
  <si>
    <t xml:space="preserve">Tiền mặt tồn đầu kỳ</t>
  </si>
  <si>
    <t xml:space="preserve">Nhập số dư</t>
  </si>
  <si>
    <t xml:space="preserve">Phát sinh tiền mặt trong kỳ</t>
  </si>
  <si>
    <t xml:space="preserve">Tiền gửi tồn đầu kỳ</t>
  </si>
  <si>
    <t xml:space="preserve">Phát sinh tiền gửi trong kỳ</t>
  </si>
  <si>
    <t xml:space="preserve">SỔ THEO DÕI NGHĨA VỤ THUẾ GTGT - Mẫu S3b-DNSN</t>
  </si>
  <si>
    <t xml:space="preserve">Số dư đầu kỳ</t>
  </si>
  <si>
    <t xml:space="preserve">Nhập tay</t>
  </si>
  <si>
    <t xml:space="preserve">Tự động từ nhật ký</t>
  </si>
  <si>
    <t xml:space="preserve">Tổng số thuế GTGT phải nộp trong kỳ</t>
  </si>
  <si>
    <t xml:space="preserve">Tính = MAX(đầu ra - đầu vào, 0)</t>
  </si>
  <si>
    <t xml:space="preserve">Số thuế GTGT đã nộp trong kỳ</t>
  </si>
  <si>
    <t xml:space="preserve">Nhập hoặc lấy từ NK</t>
  </si>
  <si>
    <t xml:space="preserve">Số thuế GTGT đã được hoàn trong kỳ</t>
  </si>
  <si>
    <t xml:space="preserve">Số dư cuối kỳ</t>
  </si>
  <si>
    <t xml:space="preserve">Số thuế GTGT còn được khấu trừ/hoàn cuối kỳ</t>
  </si>
  <si>
    <t xml:space="preserve">Số thuế GTGT còn phải nộp cuối kỳ</t>
  </si>
  <si>
    <t xml:space="preserve">SỔ CHI TIẾT THANH TOÁN CÔNG NỢ - Mẫu S4a-DNSN</t>
  </si>
  <si>
    <t xml:space="preserve">Phải thu tăng</t>
  </si>
  <si>
    <t xml:space="preserve">Phải thu đã thu</t>
  </si>
  <si>
    <t xml:space="preserve">Phải thu còn lại</t>
  </si>
  <si>
    <t xml:space="preserve">Phải trả tăng</t>
  </si>
  <si>
    <t xml:space="preserve">Phải trả đã trả</t>
  </si>
  <si>
    <t xml:space="preserve">Phải trả còn lại</t>
  </si>
  <si>
    <t xml:space="preserve">Công ty Điện máy</t>
  </si>
  <si>
    <t xml:space="preserve">SỔ TÀI SẢN CỐ ĐỊNH - Mẫu S4b-DNSN</t>
  </si>
  <si>
    <t xml:space="preserve">Mã TSCĐ</t>
  </si>
  <si>
    <t xml:space="preserve">Tên/đặc điểm</t>
  </si>
  <si>
    <t xml:space="preserve">Ngày đưa vào sử dụng</t>
  </si>
  <si>
    <t xml:space="preserve">Nguyên giá</t>
  </si>
  <si>
    <t xml:space="preserve">Tỷ lệ khấu hao năm</t>
  </si>
  <si>
    <t xml:space="preserve">Mức KH tháng</t>
  </si>
  <si>
    <t xml:space="preserve">KH lũy kế</t>
  </si>
  <si>
    <t xml:space="preserve">Số hiệu giảm</t>
  </si>
  <si>
    <t xml:space="preserve">Ngày giảm</t>
  </si>
  <si>
    <t xml:space="preserve">Lý do giảm</t>
  </si>
  <si>
    <t xml:space="preserve">SỔ THEO DÕI NGHĨA VỤ THUẾ KHÁC - Mẫu S4c-DNSN</t>
  </si>
  <si>
    <t xml:space="preserve">Ngày ghi sổ</t>
  </si>
  <si>
    <t xml:space="preserve">Giao dịch</t>
  </si>
  <si>
    <t xml:space="preserve">Lượng hàng/dịch vụ</t>
  </si>
  <si>
    <t xml:space="preserve">Mức thuế tuyệt đối</t>
  </si>
  <si>
    <t xml:space="preserve">Giá tính thuế</t>
  </si>
  <si>
    <t xml:space="preserve">Thuế suất</t>
  </si>
  <si>
    <t xml:space="preserve">Thuế XK/NK/TTĐB theo tỷ lệ</t>
  </si>
  <si>
    <t xml:space="preserve">Thuế tuyệt đối</t>
  </si>
  <si>
    <t xml:space="preserve">Thuế BVMT</t>
  </si>
  <si>
    <t xml:space="preserve">Thuế tài nguyên</t>
  </si>
  <si>
    <t xml:space="preserve">Thuế sử dụng đất</t>
  </si>
  <si>
    <t xml:space="preserve">Khác</t>
  </si>
  <si>
    <t xml:space="preserve">Ví dụ thuế bảo vệ môi trường xăng dầu</t>
  </si>
  <si>
    <t xml:space="preserve">Ví dụ thuế môn bài/thuế khác</t>
  </si>
  <si>
    <t xml:space="preserve">SỔ THEO DÕI VỐN CHỦ SỞ HỮU - Mẫu S4d-DNSN</t>
  </si>
  <si>
    <t xml:space="preserve">Tăng trong kỳ</t>
  </si>
  <si>
    <t xml:space="preserve">Giảm trong kỳ</t>
  </si>
  <si>
    <t xml:space="preserve">1. Vốn góp của chủ sở hữu</t>
  </si>
  <si>
    <t xml:space="preserve">1.1 Số dư đầu kỳ</t>
  </si>
  <si>
    <t xml:space="preserve">1.2 Phát sinh trong kỳ</t>
  </si>
  <si>
    <t xml:space="preserve">Từ NK cột vốn</t>
  </si>
  <si>
    <t xml:space="preserve">1.3 Số dư cuối kỳ</t>
  </si>
  <si>
    <t xml:space="preserve">2. Lợi nhuận sau thuế chưa phân phối</t>
  </si>
  <si>
    <t xml:space="preserve">Từ B02</t>
  </si>
  <si>
    <t xml:space="preserve">3. Các quỹ thuộc vốn chủ sở hữu</t>
  </si>
  <si>
    <t xml:space="preserve">TỔNG VỐN CHỦ SỞ HỮU</t>
  </si>
  <si>
    <t xml:space="preserve">PHIẾU THU - Mẫu 01-TT (tự link từ 01_NhatKy)</t>
  </si>
  <si>
    <t xml:space="preserve">Chọn ID nghiệp vụ tại ô B3:</t>
  </si>
  <si>
    <t xml:space="preserve">Gợi ý: xem ID ở sheet 01_NhatKy</t>
  </si>
  <si>
    <t xml:space="preserve">Số phiếu/chứng từ:</t>
  </si>
  <si>
    <t xml:space="preserve">Ngày:</t>
  </si>
  <si>
    <t xml:space="preserve">Người nộp/nhận tiền:</t>
  </si>
  <si>
    <t xml:space="preserve">Địa chỉ/đối tượng:</t>
  </si>
  <si>
    <t xml:space="preserve">Lý do:</t>
  </si>
  <si>
    <t xml:space="preserve">Số tiền:</t>
  </si>
  <si>
    <t xml:space="preserve">Viết bằng chữ:</t>
  </si>
  <si>
    <t xml:space="preserve">(Excel chưa tự đọc số thành chữ - nhập hoặc dùng Add-in nếu cần)</t>
  </si>
  <si>
    <t xml:space="preserve">Kèm theo:</t>
  </si>
  <si>
    <t xml:space="preserve">GIÁM ĐỐC</t>
  </si>
  <si>
    <t xml:space="preserve">KẾ TOÁN TRƯỞNG</t>
  </si>
  <si>
    <t xml:space="preserve">NGƯỜI NỘP/NHẬN TIỀN</t>
  </si>
  <si>
    <t xml:space="preserve">THỦ QUỸ</t>
  </si>
  <si>
    <t xml:space="preserve">(Ký, ghi rõ họ tên, đóng dấu)</t>
  </si>
  <si>
    <t xml:space="preserve">(Ký, ghi rõ họ tên)</t>
  </si>
  <si>
    <t xml:space="preserve">PHIẾU CHI - Mẫu 02-TT (tự link từ 01_NhatKy)</t>
  </si>
  <si>
    <t xml:space="preserve">PHIẾU NHẬP KHO - Mẫu 01-VT (tự link từ 01_NhatKy)</t>
  </si>
  <si>
    <t xml:space="preserve">Số phiếu:</t>
  </si>
  <si>
    <t xml:space="preserve">Họ tên người giao/nhận:</t>
  </si>
  <si>
    <t xml:space="preserve">STT</t>
  </si>
  <si>
    <t xml:space="preserve">Tên, nhãn hiệu, quy cách</t>
  </si>
  <si>
    <t xml:space="preserve">Mã số</t>
  </si>
  <si>
    <t xml:space="preserve">Theo chứng từ/Yêu cầu</t>
  </si>
  <si>
    <t xml:space="preserve">Thực nhập/xuất</t>
  </si>
  <si>
    <t xml:space="preserve">Đơn giá</t>
  </si>
  <si>
    <t xml:space="preserve">Thành tiền</t>
  </si>
  <si>
    <t xml:space="preserve">Cộng</t>
  </si>
  <si>
    <t xml:space="preserve">NGƯỜI GIAO/NHẬN</t>
  </si>
  <si>
    <t xml:space="preserve">THỦ KHO</t>
  </si>
  <si>
    <t xml:space="preserve">PHIẾU XUẤT KHO - Mẫu 02-VT (tự link từ 01_NhatKy)</t>
  </si>
  <si>
    <t xml:space="preserve">BÁO CÁO TÌNH HÌNH TÀI CHÍNH - Mẫu B01-DNSN</t>
  </si>
  <si>
    <t xml:space="preserve">CHỈ TIÊU</t>
  </si>
  <si>
    <t xml:space="preserve">Số cuối năm</t>
  </si>
  <si>
    <t xml:space="preserve">Số đầu năm</t>
  </si>
  <si>
    <t xml:space="preserve">Nguồn công thức</t>
  </si>
  <si>
    <t xml:space="preserve">TÀI SẢN</t>
  </si>
  <si>
    <t xml:space="preserve">1. Tiền</t>
  </si>
  <si>
    <t xml:space="preserve">Tiền mặt + tiền gửi</t>
  </si>
  <si>
    <t xml:space="preserve">2. Các khoản nợ phải thu</t>
  </si>
  <si>
    <t xml:space="preserve">Sổ công nợ</t>
  </si>
  <si>
    <t xml:space="preserve">3. Hàng tồn kho</t>
  </si>
  <si>
    <t xml:space="preserve">Sổ kho</t>
  </si>
  <si>
    <t xml:space="preserve">4. Tài sản cố định</t>
  </si>
  <si>
    <t xml:space="preserve">Nguyên giá - khấu hao lũy kế</t>
  </si>
  <si>
    <t xml:space="preserve">5. Tài sản khác</t>
  </si>
  <si>
    <t xml:space="preserve">Nhập bổ sung nếu có</t>
  </si>
  <si>
    <t xml:space="preserve">TỔNG CỘNG TÀI SẢN</t>
  </si>
  <si>
    <t xml:space="preserve">NGUỒN VỐN</t>
  </si>
  <si>
    <t xml:space="preserve">I. Nợ phải trả</t>
  </si>
  <si>
    <t xml:space="preserve">1. Các khoản nợ phải trả</t>
  </si>
  <si>
    <t xml:space="preserve">2. Thuế và các khoản phải nộp Nhà nước</t>
  </si>
  <si>
    <t xml:space="preserve">GTGT + TNDN + thuế khác</t>
  </si>
  <si>
    <t xml:space="preserve">II. Vốn chủ sở hữu</t>
  </si>
  <si>
    <t xml:space="preserve">Sổ vốn chủ sở hữu</t>
  </si>
  <si>
    <t xml:space="preserve">1. Vốn đầu tư của chủ sở hữu</t>
  </si>
  <si>
    <t xml:space="preserve">TỔNG CỘNG NGUỒN VỐN</t>
  </si>
  <si>
    <t xml:space="preserve">KIỂM TRA CÂN ĐỐI</t>
  </si>
  <si>
    <t xml:space="preserve">Phải bằng 0 nếu nhập đủ dữ liệu</t>
  </si>
  <si>
    <t xml:space="preserve">BÁO CÁO KẾT QUẢ HOẠT ĐỘNG KINH DOANH - Mẫu B02-DNSN</t>
  </si>
  <si>
    <t xml:space="preserve">Năm nay</t>
  </si>
  <si>
    <t xml:space="preserve">Năm trước</t>
  </si>
  <si>
    <t xml:space="preserve">1. Doanh thu và thu nhập thuần</t>
  </si>
  <si>
    <t xml:space="preserve">2. Các khoản chi phí</t>
  </si>
  <si>
    <t xml:space="preserve">3. Lợi nhuận kế toán trước thuế TNDN</t>
  </si>
  <si>
    <t xml:space="preserve">4. Chi phí thuế TNDN</t>
  </si>
  <si>
    <t xml:space="preserve">5. Lợi nhuận sau thuế TNDN</t>
  </si>
  <si>
    <t xml:space="preserve">HƯỚNG DẪN SỬ DỤNG FILE SỔ SÁCH DOANH NGHIỆP SIÊU NHỎ</t>
  </si>
  <si>
    <t xml:space="preserve">1</t>
  </si>
  <si>
    <t xml:space="preserve">Nhập/sửa dữ liệu phát sinh tại sheet 01_NhatKy. Các sổ phía sau tự lấy dữ liệu bằng công thức SUM, SUMIFS, INDEX/MATCH.</t>
  </si>
  <si>
    <t xml:space="preserve">Chỉ tiêu nhanh</t>
  </si>
  <si>
    <t xml:space="preserve">Giá trị</t>
  </si>
  <si>
    <t xml:space="preserve">2</t>
  </si>
  <si>
    <t xml:space="preserve">Cột Nhóm ngành nghề đã có ví dụ đủ nhóm: thương mại, dịch vụ, sản xuất, xây dựng, ăn uống, vận tải, đại lý, online, cho thuê, phòng khám.</t>
  </si>
  <si>
    <t xml:space="preserve">Doanh thu</t>
  </si>
  <si>
    <t xml:space="preserve">3</t>
  </si>
  <si>
    <t xml:space="preserve">Phiếu thu, phiếu chi, phiếu nhập, phiếu xuất: chỉ cần thay ID ở ô B3, biểu mẫu tự link số chứng từ, ngày, đối tượng, nội dung, số tiền.</t>
  </si>
  <si>
    <t xml:space="preserve">4</t>
  </si>
  <si>
    <t xml:space="preserve">Sổ kho tính tồn cuối theo công thức: Tồn đầu + Nhập - Xuất; giá trị xuất kho đang dùng bình quân gia quyền đơn giản theo kỳ.</t>
  </si>
  <si>
    <t xml:space="preserve">Lợi nhuận sau thuế</t>
  </si>
  <si>
    <t xml:space="preserve">5</t>
  </si>
  <si>
    <t xml:space="preserve">Báo cáo B01, B02 lấy số liệu từ các sổ chi tiết. Ô kiểm tra cân đối ở B01 giúp phát hiện dữ liệu nhập chưa đủ.</t>
  </si>
  <si>
    <t xml:space="preserve">Tiền cuối kỳ</t>
  </si>
  <si>
    <t xml:space="preserve">6</t>
  </si>
  <si>
    <t xml:space="preserve">Các số liệu trong file là ví dụ minh họa tháng 07/2026; khi dùng thực tế hãy thay bằng dữ liệu doanh nghiệp.</t>
  </si>
  <si>
    <t xml:space="preserve">Hàng tồn kho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</si>
</sst>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M/D/YYYY"/>
    <numFmt numFmtId="167" formatCode="#,##0"/>
  </numFmts>
  <fonts count="22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b val="true"/>
      <sz val="16"/>
      <color rgb="FF1F4E78"/>
      <name val="Times New Roman"/>
      <family val="1"/>
      <charset val="1"/>
    </font>
    <font>
      <b val="true"/>
      <sz val="11"/>
      <color rgb="FFFFFFFF"/>
      <name val="Times New Roman"/>
      <family val="1"/>
      <charset val="1"/>
    </font>
    <font>
      <b val="true"/>
      <sz val="10.5"/>
      <color rgb="FF000000"/>
      <name val="Times New Roman"/>
      <family val="1"/>
    </font>
    <font>
      <b val="true"/>
      <sz val="10"/>
      <color rgb="FFFFFFFF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FF0000"/>
      <name val="Times New Roman"/>
      <family val="1"/>
      <charset val="1"/>
    </font>
    <font>
      <b val="true"/>
      <sz val="20"/>
      <color rgb="FF1F4E78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22"/>
      <color rgb="FF1F4E78"/>
      <name val="Times New Roman"/>
      <family val="1"/>
      <charset val="1"/>
    </font>
    <font>
      <b val="true"/>
      <sz val="24"/>
      <color rgb="FF1F4E78"/>
      <name val="Times New Roman"/>
      <family val="1"/>
      <charset val="1"/>
    </font>
    <font>
      <b val="true"/>
      <sz val="18"/>
      <color rgb="FF1F4E78"/>
      <name val="Times New Roman"/>
      <family val="1"/>
      <charset val="1"/>
    </font>
    <font>
      <b val="true"/>
      <sz val="10"/>
      <color rgb="FF1F4E78"/>
      <name val="Times New Roman"/>
      <family val="1"/>
      <charset val="1"/>
    </font>
    <font>
      <b val="true"/>
      <sz val="10"/>
      <color rgb="FF1F4E78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D9EAF7"/>
        <bgColor rgb="FFCAEEFB"/>
      </patternFill>
    </fill>
    <fill>
      <patternFill patternType="solid">
        <fgColor rgb="FFFFC000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AEEFB"/>
      <rgbColor rgb="FF660066"/>
      <rgbColor rgb="FFF2AA84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9EAF7"/>
      <rgbColor rgb="FFCCFFCC"/>
      <rgbColor rgb="FFFFFF99"/>
      <rgbColor rgb="FFA6CAEC"/>
      <rgbColor rgb="FFE59EDD"/>
      <rgbColor rgb="FFD86ECC"/>
      <rgbColor rgb="FFF6C6AD"/>
      <rgbColor rgb="FF3366FF"/>
      <rgbColor rgb="FF47D45A"/>
      <rgbColor rgb="FF92D050"/>
      <rgbColor rgb="FFFFC0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hyperlink" Target="#MENU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228600</xdr:colOff>
      <xdr:row>0</xdr:row>
      <xdr:rowOff>171360</xdr:rowOff>
    </xdr:from>
    <xdr:to>
      <xdr:col>8</xdr:col>
      <xdr:colOff>227520</xdr:colOff>
      <xdr:row>2</xdr:row>
      <xdr:rowOff>298440</xdr:rowOff>
    </xdr:to>
    <xdr:sp>
      <xdr:nvSpPr>
        <xdr:cNvPr id="0" name="CustomShape 1"/>
        <xdr:cNvSpPr/>
      </xdr:nvSpPr>
      <xdr:spPr>
        <a:xfrm>
          <a:off x="8766000" y="171360"/>
          <a:ext cx="1269000" cy="5745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271800</xdr:colOff>
      <xdr:row>0</xdr:row>
      <xdr:rowOff>237960</xdr:rowOff>
    </xdr:from>
    <xdr:to>
      <xdr:col>8</xdr:col>
      <xdr:colOff>180000</xdr:colOff>
      <xdr:row>2</xdr:row>
      <xdr:rowOff>203400</xdr:rowOff>
    </xdr:to>
    <xdr:sp>
      <xdr:nvSpPr>
        <xdr:cNvPr id="1" name="CustomShape 1">
          <a:hlinkClick r:id="rId1"/>
        </xdr:cNvPr>
        <xdr:cNvSpPr/>
      </xdr:nvSpPr>
      <xdr:spPr>
        <a:xfrm>
          <a:off x="8809200" y="237960"/>
          <a:ext cx="1178280" cy="41292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7200</xdr:colOff>
      <xdr:row>0</xdr:row>
      <xdr:rowOff>0</xdr:rowOff>
    </xdr:from>
    <xdr:to>
      <xdr:col>1</xdr:col>
      <xdr:colOff>190080</xdr:colOff>
      <xdr:row>1</xdr:row>
      <xdr:rowOff>50760</xdr:rowOff>
    </xdr:to>
    <xdr:sp>
      <xdr:nvSpPr>
        <xdr:cNvPr id="2" name="CustomShape 1"/>
        <xdr:cNvSpPr/>
      </xdr:nvSpPr>
      <xdr:spPr>
        <a:xfrm>
          <a:off x="7200" y="0"/>
          <a:ext cx="747360" cy="37440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0</xdr:col>
      <xdr:colOff>50400</xdr:colOff>
      <xdr:row>0</xdr:row>
      <xdr:rowOff>66600</xdr:rowOff>
    </xdr:from>
    <xdr:to>
      <xdr:col>1</xdr:col>
      <xdr:colOff>180720</xdr:colOff>
      <xdr:row>1</xdr:row>
      <xdr:rowOff>12240</xdr:rowOff>
    </xdr:to>
    <xdr:sp>
      <xdr:nvSpPr>
        <xdr:cNvPr id="3" name="CustomShape 1">
          <a:hlinkClick r:id="rId1"/>
        </xdr:cNvPr>
        <xdr:cNvSpPr/>
      </xdr:nvSpPr>
      <xdr:spPr>
        <a:xfrm>
          <a:off x="50400" y="66600"/>
          <a:ext cx="694800" cy="26928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124200</xdr:colOff>
      <xdr:row>0</xdr:row>
      <xdr:rowOff>124200</xdr:rowOff>
    </xdr:from>
    <xdr:to>
      <xdr:col>6</xdr:col>
      <xdr:colOff>119880</xdr:colOff>
      <xdr:row>3</xdr:row>
      <xdr:rowOff>127440</xdr:rowOff>
    </xdr:to>
    <xdr:sp>
      <xdr:nvSpPr>
        <xdr:cNvPr id="4" name="CustomShape 1"/>
        <xdr:cNvSpPr/>
      </xdr:nvSpPr>
      <xdr:spPr>
        <a:xfrm>
          <a:off x="9014760" y="124200"/>
          <a:ext cx="1265400" cy="6411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4</xdr:col>
      <xdr:colOff>167400</xdr:colOff>
      <xdr:row>1</xdr:row>
      <xdr:rowOff>360</xdr:rowOff>
    </xdr:from>
    <xdr:to>
      <xdr:col>6</xdr:col>
      <xdr:colOff>72360</xdr:colOff>
      <xdr:row>3</xdr:row>
      <xdr:rowOff>32400</xdr:rowOff>
    </xdr:to>
    <xdr:sp>
      <xdr:nvSpPr>
        <xdr:cNvPr id="5" name="CustomShape 1">
          <a:hlinkClick r:id="rId1"/>
        </xdr:cNvPr>
        <xdr:cNvSpPr/>
      </xdr:nvSpPr>
      <xdr:spPr>
        <a:xfrm>
          <a:off x="9057960" y="257400"/>
          <a:ext cx="1174680" cy="41292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76320</xdr:colOff>
      <xdr:row>0</xdr:row>
      <xdr:rowOff>219240</xdr:rowOff>
    </xdr:from>
    <xdr:to>
      <xdr:col>13</xdr:col>
      <xdr:colOff>75240</xdr:colOff>
      <xdr:row>3</xdr:row>
      <xdr:rowOff>79560</xdr:rowOff>
    </xdr:to>
    <xdr:sp>
      <xdr:nvSpPr>
        <xdr:cNvPr id="6" name="CustomShape 1"/>
        <xdr:cNvSpPr/>
      </xdr:nvSpPr>
      <xdr:spPr>
        <a:xfrm>
          <a:off x="11296440" y="219240"/>
          <a:ext cx="1269000" cy="5745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11</xdr:col>
      <xdr:colOff>119520</xdr:colOff>
      <xdr:row>0</xdr:row>
      <xdr:rowOff>285840</xdr:rowOff>
    </xdr:from>
    <xdr:to>
      <xdr:col>13</xdr:col>
      <xdr:colOff>27720</xdr:colOff>
      <xdr:row>2</xdr:row>
      <xdr:rowOff>174960</xdr:rowOff>
    </xdr:to>
    <xdr:sp>
      <xdr:nvSpPr>
        <xdr:cNvPr id="7" name="CustomShape 1">
          <a:hlinkClick r:id="rId1"/>
        </xdr:cNvPr>
        <xdr:cNvSpPr/>
      </xdr:nvSpPr>
      <xdr:spPr>
        <a:xfrm>
          <a:off x="11339640" y="285840"/>
          <a:ext cx="1178280" cy="41292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276120</xdr:colOff>
      <xdr:row>0</xdr:row>
      <xdr:rowOff>57240</xdr:rowOff>
    </xdr:from>
    <xdr:to>
      <xdr:col>7</xdr:col>
      <xdr:colOff>275040</xdr:colOff>
      <xdr:row>3</xdr:row>
      <xdr:rowOff>89280</xdr:rowOff>
    </xdr:to>
    <xdr:sp>
      <xdr:nvSpPr>
        <xdr:cNvPr id="8" name="CustomShape 1"/>
        <xdr:cNvSpPr/>
      </xdr:nvSpPr>
      <xdr:spPr>
        <a:xfrm>
          <a:off x="8178480" y="57240"/>
          <a:ext cx="1269000" cy="7653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5</xdr:col>
      <xdr:colOff>319320</xdr:colOff>
      <xdr:row>0</xdr:row>
      <xdr:rowOff>123840</xdr:rowOff>
    </xdr:from>
    <xdr:to>
      <xdr:col>7</xdr:col>
      <xdr:colOff>227520</xdr:colOff>
      <xdr:row>2</xdr:row>
      <xdr:rowOff>174960</xdr:rowOff>
    </xdr:to>
    <xdr:sp>
      <xdr:nvSpPr>
        <xdr:cNvPr id="9" name="CustomShape 1">
          <a:hlinkClick r:id="rId1"/>
        </xdr:cNvPr>
        <xdr:cNvSpPr/>
      </xdr:nvSpPr>
      <xdr:spPr>
        <a:xfrm>
          <a:off x="8221680" y="123840"/>
          <a:ext cx="1178280" cy="5940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123840</xdr:colOff>
      <xdr:row>0</xdr:row>
      <xdr:rowOff>57240</xdr:rowOff>
    </xdr:from>
    <xdr:to>
      <xdr:col>7</xdr:col>
      <xdr:colOff>122760</xdr:colOff>
      <xdr:row>3</xdr:row>
      <xdr:rowOff>89280</xdr:rowOff>
    </xdr:to>
    <xdr:sp>
      <xdr:nvSpPr>
        <xdr:cNvPr id="10" name="CustomShape 1"/>
        <xdr:cNvSpPr/>
      </xdr:nvSpPr>
      <xdr:spPr>
        <a:xfrm>
          <a:off x="10143360" y="57240"/>
          <a:ext cx="1269000" cy="80352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5</xdr:col>
      <xdr:colOff>167040</xdr:colOff>
      <xdr:row>0</xdr:row>
      <xdr:rowOff>123840</xdr:rowOff>
    </xdr:from>
    <xdr:to>
      <xdr:col>7</xdr:col>
      <xdr:colOff>75240</xdr:colOff>
      <xdr:row>2</xdr:row>
      <xdr:rowOff>174960</xdr:rowOff>
    </xdr:to>
    <xdr:sp>
      <xdr:nvSpPr>
        <xdr:cNvPr id="11" name="CustomShape 1">
          <a:hlinkClick r:id="rId1"/>
        </xdr:cNvPr>
        <xdr:cNvSpPr/>
      </xdr:nvSpPr>
      <xdr:spPr>
        <a:xfrm>
          <a:off x="10186560" y="123840"/>
          <a:ext cx="1178280" cy="6318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237960</xdr:colOff>
      <xdr:row>0</xdr:row>
      <xdr:rowOff>152280</xdr:rowOff>
    </xdr:from>
    <xdr:to>
      <xdr:col>10</xdr:col>
      <xdr:colOff>236880</xdr:colOff>
      <xdr:row>4</xdr:row>
      <xdr:rowOff>3240</xdr:rowOff>
    </xdr:to>
    <xdr:sp>
      <xdr:nvSpPr>
        <xdr:cNvPr id="12" name="CustomShape 1"/>
        <xdr:cNvSpPr/>
      </xdr:nvSpPr>
      <xdr:spPr>
        <a:xfrm>
          <a:off x="10540080" y="152280"/>
          <a:ext cx="1269000" cy="75564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8</xdr:col>
      <xdr:colOff>281160</xdr:colOff>
      <xdr:row>1</xdr:row>
      <xdr:rowOff>38160</xdr:rowOff>
    </xdr:from>
    <xdr:to>
      <xdr:col>10</xdr:col>
      <xdr:colOff>189360</xdr:colOff>
      <xdr:row>3</xdr:row>
      <xdr:rowOff>89280</xdr:rowOff>
    </xdr:to>
    <xdr:sp>
      <xdr:nvSpPr>
        <xdr:cNvPr id="13" name="CustomShape 1">
          <a:hlinkClick r:id="rId1"/>
        </xdr:cNvPr>
        <xdr:cNvSpPr/>
      </xdr:nvSpPr>
      <xdr:spPr>
        <a:xfrm>
          <a:off x="10583280" y="371520"/>
          <a:ext cx="1178280" cy="4320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142920</xdr:colOff>
      <xdr:row>0</xdr:row>
      <xdr:rowOff>171360</xdr:rowOff>
    </xdr:from>
    <xdr:to>
      <xdr:col>13</xdr:col>
      <xdr:colOff>141840</xdr:colOff>
      <xdr:row>3</xdr:row>
      <xdr:rowOff>60480</xdr:rowOff>
    </xdr:to>
    <xdr:sp>
      <xdr:nvSpPr>
        <xdr:cNvPr id="14" name="CustomShape 1"/>
        <xdr:cNvSpPr/>
      </xdr:nvSpPr>
      <xdr:spPr>
        <a:xfrm>
          <a:off x="13408560" y="171360"/>
          <a:ext cx="1269000" cy="6033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11</xdr:col>
      <xdr:colOff>186120</xdr:colOff>
      <xdr:row>1</xdr:row>
      <xdr:rowOff>57240</xdr:rowOff>
    </xdr:from>
    <xdr:to>
      <xdr:col>13</xdr:col>
      <xdr:colOff>94320</xdr:colOff>
      <xdr:row>3</xdr:row>
      <xdr:rowOff>98640</xdr:rowOff>
    </xdr:to>
    <xdr:sp>
      <xdr:nvSpPr>
        <xdr:cNvPr id="15" name="CustomShape 1">
          <a:hlinkClick r:id="rId1"/>
        </xdr:cNvPr>
        <xdr:cNvSpPr/>
      </xdr:nvSpPr>
      <xdr:spPr>
        <a:xfrm>
          <a:off x="13451760" y="390600"/>
          <a:ext cx="1178280" cy="42228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181080</xdr:colOff>
      <xdr:row>0</xdr:row>
      <xdr:rowOff>142920</xdr:rowOff>
    </xdr:from>
    <xdr:to>
      <xdr:col>14</xdr:col>
      <xdr:colOff>180000</xdr:colOff>
      <xdr:row>3</xdr:row>
      <xdr:rowOff>32040</xdr:rowOff>
    </xdr:to>
    <xdr:sp>
      <xdr:nvSpPr>
        <xdr:cNvPr id="16" name="CustomShape 1"/>
        <xdr:cNvSpPr/>
      </xdr:nvSpPr>
      <xdr:spPr>
        <a:xfrm>
          <a:off x="14999400" y="142920"/>
          <a:ext cx="1268640" cy="69840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12</xdr:col>
      <xdr:colOff>224280</xdr:colOff>
      <xdr:row>1</xdr:row>
      <xdr:rowOff>28440</xdr:rowOff>
    </xdr:from>
    <xdr:to>
      <xdr:col>14</xdr:col>
      <xdr:colOff>132480</xdr:colOff>
      <xdr:row>2</xdr:row>
      <xdr:rowOff>260280</xdr:rowOff>
    </xdr:to>
    <xdr:sp>
      <xdr:nvSpPr>
        <xdr:cNvPr id="17" name="CustomShape 1">
          <a:hlinkClick r:id="rId1"/>
        </xdr:cNvPr>
        <xdr:cNvSpPr/>
      </xdr:nvSpPr>
      <xdr:spPr>
        <a:xfrm>
          <a:off x="15042600" y="323640"/>
          <a:ext cx="1177920" cy="42228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66600</xdr:colOff>
      <xdr:row>0</xdr:row>
      <xdr:rowOff>133200</xdr:rowOff>
    </xdr:from>
    <xdr:to>
      <xdr:col>7</xdr:col>
      <xdr:colOff>65520</xdr:colOff>
      <xdr:row>3</xdr:row>
      <xdr:rowOff>165240</xdr:rowOff>
    </xdr:to>
    <xdr:sp>
      <xdr:nvSpPr>
        <xdr:cNvPr id="18" name="CustomShape 1"/>
        <xdr:cNvSpPr/>
      </xdr:nvSpPr>
      <xdr:spPr>
        <a:xfrm>
          <a:off x="8674560" y="133200"/>
          <a:ext cx="1269000" cy="6699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5</xdr:col>
      <xdr:colOff>109800</xdr:colOff>
      <xdr:row>1</xdr:row>
      <xdr:rowOff>19080</xdr:rowOff>
    </xdr:from>
    <xdr:to>
      <xdr:col>7</xdr:col>
      <xdr:colOff>18000</xdr:colOff>
      <xdr:row>3</xdr:row>
      <xdr:rowOff>70200</xdr:rowOff>
    </xdr:to>
    <xdr:sp>
      <xdr:nvSpPr>
        <xdr:cNvPr id="19" name="CustomShape 1">
          <a:hlinkClick r:id="rId1"/>
        </xdr:cNvPr>
        <xdr:cNvSpPr/>
      </xdr:nvSpPr>
      <xdr:spPr>
        <a:xfrm>
          <a:off x="8717760" y="276120"/>
          <a:ext cx="1178280" cy="4320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371520</xdr:colOff>
      <xdr:row>0</xdr:row>
      <xdr:rowOff>114480</xdr:rowOff>
    </xdr:from>
    <xdr:to>
      <xdr:col>6</xdr:col>
      <xdr:colOff>370440</xdr:colOff>
      <xdr:row>3</xdr:row>
      <xdr:rowOff>146520</xdr:rowOff>
    </xdr:to>
    <xdr:sp>
      <xdr:nvSpPr>
        <xdr:cNvPr id="20" name="CustomShape 1"/>
        <xdr:cNvSpPr/>
      </xdr:nvSpPr>
      <xdr:spPr>
        <a:xfrm>
          <a:off x="8345160" y="114480"/>
          <a:ext cx="1268640" cy="74628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4</xdr:col>
      <xdr:colOff>414720</xdr:colOff>
      <xdr:row>1</xdr:row>
      <xdr:rowOff>0</xdr:rowOff>
    </xdr:from>
    <xdr:to>
      <xdr:col>6</xdr:col>
      <xdr:colOff>322920</xdr:colOff>
      <xdr:row>3</xdr:row>
      <xdr:rowOff>51120</xdr:rowOff>
    </xdr:to>
    <xdr:sp>
      <xdr:nvSpPr>
        <xdr:cNvPr id="21" name="CustomShape 1">
          <a:hlinkClick r:id="rId1"/>
        </xdr:cNvPr>
        <xdr:cNvSpPr/>
      </xdr:nvSpPr>
      <xdr:spPr>
        <a:xfrm>
          <a:off x="8388360" y="333360"/>
          <a:ext cx="1177920" cy="4320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50040</xdr:colOff>
      <xdr:row>4</xdr:row>
      <xdr:rowOff>32040</xdr:rowOff>
    </xdr:to>
    <xdr:sp>
      <xdr:nvSpPr>
        <xdr:cNvPr id="22" name="CustomShape 1"/>
        <xdr:cNvSpPr/>
      </xdr:nvSpPr>
      <xdr:spPr>
        <a:xfrm>
          <a:off x="7973640" y="333360"/>
          <a:ext cx="1319760" cy="6033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4</xdr:col>
      <xdr:colOff>43200</xdr:colOff>
      <xdr:row>1</xdr:row>
      <xdr:rowOff>66600</xdr:rowOff>
    </xdr:from>
    <xdr:to>
      <xdr:col>6</xdr:col>
      <xdr:colOff>2520</xdr:colOff>
      <xdr:row>3</xdr:row>
      <xdr:rowOff>117720</xdr:rowOff>
    </xdr:to>
    <xdr:sp>
      <xdr:nvSpPr>
        <xdr:cNvPr id="23" name="CustomShape 1">
          <a:hlinkClick r:id="rId1"/>
        </xdr:cNvPr>
        <xdr:cNvSpPr/>
      </xdr:nvSpPr>
      <xdr:spPr>
        <a:xfrm>
          <a:off x="8016840" y="399960"/>
          <a:ext cx="1229040" cy="4320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9360</xdr:colOff>
      <xdr:row>0</xdr:row>
      <xdr:rowOff>19080</xdr:rowOff>
    </xdr:from>
    <xdr:to>
      <xdr:col>10</xdr:col>
      <xdr:colOff>8280</xdr:colOff>
      <xdr:row>2</xdr:row>
      <xdr:rowOff>98640</xdr:rowOff>
    </xdr:to>
    <xdr:sp>
      <xdr:nvSpPr>
        <xdr:cNvPr id="24" name="CustomShape 1"/>
        <xdr:cNvSpPr/>
      </xdr:nvSpPr>
      <xdr:spPr>
        <a:xfrm>
          <a:off x="8901000" y="19080"/>
          <a:ext cx="1269000" cy="6033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8</xdr:col>
      <xdr:colOff>52560</xdr:colOff>
      <xdr:row>0</xdr:row>
      <xdr:rowOff>85680</xdr:rowOff>
    </xdr:from>
    <xdr:to>
      <xdr:col>10</xdr:col>
      <xdr:colOff>11520</xdr:colOff>
      <xdr:row>1</xdr:row>
      <xdr:rowOff>184320</xdr:rowOff>
    </xdr:to>
    <xdr:sp>
      <xdr:nvSpPr>
        <xdr:cNvPr id="25" name="CustomShape 1">
          <a:hlinkClick r:id="rId1"/>
        </xdr:cNvPr>
        <xdr:cNvSpPr/>
      </xdr:nvSpPr>
      <xdr:spPr>
        <a:xfrm>
          <a:off x="8944200" y="85680"/>
          <a:ext cx="1229040" cy="4320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1</xdr:row>
      <xdr:rowOff>0</xdr:rowOff>
    </xdr:from>
    <xdr:to>
      <xdr:col>10</xdr:col>
      <xdr:colOff>49680</xdr:colOff>
      <xdr:row>4</xdr:row>
      <xdr:rowOff>32040</xdr:rowOff>
    </xdr:to>
    <xdr:sp>
      <xdr:nvSpPr>
        <xdr:cNvPr id="26" name="CustomShape 1"/>
        <xdr:cNvSpPr/>
      </xdr:nvSpPr>
      <xdr:spPr>
        <a:xfrm>
          <a:off x="8891640" y="190440"/>
          <a:ext cx="1319760" cy="6033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8</xdr:col>
      <xdr:colOff>43200</xdr:colOff>
      <xdr:row>1</xdr:row>
      <xdr:rowOff>66600</xdr:rowOff>
    </xdr:from>
    <xdr:to>
      <xdr:col>10</xdr:col>
      <xdr:colOff>2160</xdr:colOff>
      <xdr:row>3</xdr:row>
      <xdr:rowOff>117720</xdr:rowOff>
    </xdr:to>
    <xdr:sp>
      <xdr:nvSpPr>
        <xdr:cNvPr id="27" name="CustomShape 1">
          <a:hlinkClick r:id="rId1"/>
        </xdr:cNvPr>
        <xdr:cNvSpPr/>
      </xdr:nvSpPr>
      <xdr:spPr>
        <a:xfrm>
          <a:off x="8934840" y="257040"/>
          <a:ext cx="1229040" cy="4320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28440</xdr:colOff>
      <xdr:row>0</xdr:row>
      <xdr:rowOff>66600</xdr:rowOff>
    </xdr:from>
    <xdr:to>
      <xdr:col>7</xdr:col>
      <xdr:colOff>27360</xdr:colOff>
      <xdr:row>2</xdr:row>
      <xdr:rowOff>146160</xdr:rowOff>
    </xdr:to>
    <xdr:sp>
      <xdr:nvSpPr>
        <xdr:cNvPr id="28" name="CustomShape 1"/>
        <xdr:cNvSpPr/>
      </xdr:nvSpPr>
      <xdr:spPr>
        <a:xfrm>
          <a:off x="8636400" y="66600"/>
          <a:ext cx="1269000" cy="6033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5</xdr:col>
      <xdr:colOff>71640</xdr:colOff>
      <xdr:row>0</xdr:row>
      <xdr:rowOff>133200</xdr:rowOff>
    </xdr:from>
    <xdr:to>
      <xdr:col>7</xdr:col>
      <xdr:colOff>30600</xdr:colOff>
      <xdr:row>2</xdr:row>
      <xdr:rowOff>41400</xdr:rowOff>
    </xdr:to>
    <xdr:sp>
      <xdr:nvSpPr>
        <xdr:cNvPr id="29" name="CustomShape 1">
          <a:hlinkClick r:id="rId1"/>
        </xdr:cNvPr>
        <xdr:cNvSpPr/>
      </xdr:nvSpPr>
      <xdr:spPr>
        <a:xfrm>
          <a:off x="8679600" y="133200"/>
          <a:ext cx="1229040" cy="43200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133200</xdr:colOff>
      <xdr:row>0</xdr:row>
      <xdr:rowOff>104760</xdr:rowOff>
    </xdr:from>
    <xdr:to>
      <xdr:col>6</xdr:col>
      <xdr:colOff>132120</xdr:colOff>
      <xdr:row>3</xdr:row>
      <xdr:rowOff>136800</xdr:rowOff>
    </xdr:to>
    <xdr:sp>
      <xdr:nvSpPr>
        <xdr:cNvPr id="30" name="CustomShape 1"/>
        <xdr:cNvSpPr/>
      </xdr:nvSpPr>
      <xdr:spPr>
        <a:xfrm>
          <a:off x="6624000" y="104760"/>
          <a:ext cx="1269000" cy="66996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4</xdr:col>
      <xdr:colOff>176400</xdr:colOff>
      <xdr:row>0</xdr:row>
      <xdr:rowOff>171360</xdr:rowOff>
    </xdr:from>
    <xdr:to>
      <xdr:col>6</xdr:col>
      <xdr:colOff>84600</xdr:colOff>
      <xdr:row>3</xdr:row>
      <xdr:rowOff>41400</xdr:rowOff>
    </xdr:to>
    <xdr:sp>
      <xdr:nvSpPr>
        <xdr:cNvPr id="31" name="CustomShape 1">
          <a:hlinkClick r:id="rId1"/>
        </xdr:cNvPr>
        <xdr:cNvSpPr/>
      </xdr:nvSpPr>
      <xdr:spPr>
        <a:xfrm>
          <a:off x="6667200" y="171360"/>
          <a:ext cx="1178280" cy="50796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57240</xdr:colOff>
      <xdr:row>8</xdr:row>
      <xdr:rowOff>76320</xdr:rowOff>
    </xdr:from>
    <xdr:to>
      <xdr:col>1</xdr:col>
      <xdr:colOff>818280</xdr:colOff>
      <xdr:row>11</xdr:row>
      <xdr:rowOff>108360</xdr:rowOff>
    </xdr:to>
    <xdr:sp>
      <xdr:nvSpPr>
        <xdr:cNvPr id="32" name="CustomShape 1"/>
        <xdr:cNvSpPr/>
      </xdr:nvSpPr>
      <xdr:spPr>
        <a:xfrm>
          <a:off x="57240" y="1952640"/>
          <a:ext cx="1325520" cy="574920"/>
        </a:xfrm>
        <a:prstGeom prst="roundRect">
          <a:avLst>
            <a:gd name="adj" fmla="val 16667"/>
          </a:avLst>
        </a:prstGeom>
        <a:ln>
          <a:noFill/>
        </a:ln>
        <a:effectLst>
          <a:glow rad="63500">
            <a:schemeClr val="accent3">
              <a:satMod val="175000"/>
              <a:alpha val="40000"/>
            </a:schemeClr>
          </a:glow>
          <a:outerShdw algn="ctr" blurRad="190500" dir="2700000" dist="22860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dir="t" rig="glow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0</xdr:col>
      <xdr:colOff>100440</xdr:colOff>
      <xdr:row>8</xdr:row>
      <xdr:rowOff>142920</xdr:rowOff>
    </xdr:from>
    <xdr:to>
      <xdr:col>1</xdr:col>
      <xdr:colOff>770760</xdr:colOff>
      <xdr:row>11</xdr:row>
      <xdr:rowOff>12960</xdr:rowOff>
    </xdr:to>
    <xdr:sp>
      <xdr:nvSpPr>
        <xdr:cNvPr id="33" name="CustomShape 1">
          <a:hlinkClick r:id="rId1"/>
        </xdr:cNvPr>
        <xdr:cNvSpPr/>
      </xdr:nvSpPr>
      <xdr:spPr>
        <a:xfrm>
          <a:off x="100440" y="2019240"/>
          <a:ext cx="1234800" cy="412920"/>
        </a:xfrm>
        <a:prstGeom prst="roundRect">
          <a:avLst>
            <a:gd name="adj" fmla="val 16667"/>
          </a:avLst>
        </a:prstGeom>
        <a:ln>
          <a:rou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/>
      </xdr:style>
      <xdr:txBody>
        <a:bodyPr lIns="90000" rIns="90000" tIns="45000" bIns="45000" anchor="ctr"/>
        <a:p>
          <a:pPr algn="ctr">
            <a:lnSpc>
              <a:spcPct val="100000"/>
            </a:lnSpc>
          </a:pPr>
          <a:r>
            <a:rPr b="1" lang="en-US" sz="1050" spc="-1" strike="noStrike">
              <a:solidFill>
                <a:srgbClr val="000000"/>
              </a:solidFill>
              <a:latin typeface="Times New Roman"/>
              <a:ea typeface="Calibri"/>
            </a:rPr>
            <a:t>MENU</a:t>
          </a:r>
          <a:endParaRPr b="0" lang="en-US" sz="1050" spc="-1" strike="noStrike">
            <a:latin typeface="Times New Roman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blNhatKy" displayName="tblNhatKy" ref="A1:AG200" headerRowCount="1" totalsRowCount="0" totalsRowShown="0">
  <tableColumns count="33">
    <tableColumn id="1" name="ID"/>
    <tableColumn id="2" name="Ngày"/>
    <tableColumn id="3" name="Số chứng từ"/>
    <tableColumn id="4" name="Loại phiếu"/>
    <tableColumn id="5" name="Nhóm ngành nghề"/>
    <tableColumn id="6" name="Nghiệp vụ"/>
    <tableColumn id="7" name="Đối tượng"/>
    <tableColumn id="8" name="Mã hàng"/>
    <tableColumn id="9" name="Tên hàng/DV"/>
    <tableColumn id="10" name="ĐVT"/>
    <tableColumn id="11" name="SL nhập"/>
    <tableColumn id="12" name="Đơn giá nhập"/>
    <tableColumn id="13" name="SL xuất"/>
    <tableColumn id="14" name="Đơn giá xuất"/>
    <tableColumn id="15" name="Doanh thu/Thu nhập"/>
    <tableColumn id="16" name="Chi phí"/>
    <tableColumn id="17" name="Thu tiền/Gửi vào"/>
    <tableColumn id="18" name="Chi tiền/Rút ra"/>
    <tableColumn id="19" name="GTGT đầu vào"/>
    <tableColumn id="20" name="GTGT đầu ra"/>
    <tableColumn id="21" name="TNDN tạm tính"/>
    <tableColumn id="22" name="Nợ phải thu tăng"/>
    <tableColumn id="23" name="Nợ phải thu giảm"/>
    <tableColumn id="24" name="Nợ phải trả tăng"/>
    <tableColumn id="25" name="Nợ phải trả giảm"/>
    <tableColumn id="26" name="Tiền mặt"/>
    <tableColumn id="27" name="Ngân hàng"/>
    <tableColumn id="28" name="TSCĐ tăng"/>
    <tableColumn id="29" name="Khấu hao kỳ"/>
    <tableColumn id="30" name="Vốn CSH tăng"/>
    <tableColumn id="31" name="Vốn CSH giảm"/>
    <tableColumn id="32" name="Thuế khác"/>
    <tableColumn id="33" name="Ghi chú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F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RowHeight="15" zeroHeight="false" outlineLevelRow="0" outlineLevelCol="0"/>
  <cols>
    <col collapsed="false" customWidth="true" hidden="false" outlineLevel="0" max="1" min="1" style="1" width="27.99"/>
    <col collapsed="false" customWidth="true" hidden="false" outlineLevel="0" max="2" min="2" style="1" width="15"/>
    <col collapsed="false" customWidth="true" hidden="false" outlineLevel="0" max="3" min="3" style="1" width="27.99"/>
    <col collapsed="false" customWidth="true" hidden="false" outlineLevel="0" max="4" min="4" style="1" width="14.01"/>
    <col collapsed="false" customWidth="true" hidden="false" outlineLevel="0" max="6" min="5" style="1" width="18"/>
    <col collapsed="false" customWidth="true" hidden="false" outlineLevel="0" max="1025" min="7" style="1" width="9"/>
  </cols>
  <sheetData>
    <row r="1" customFormat="false" ht="20.25" hidden="false" customHeight="false" outlineLevel="0" collapsed="false">
      <c r="A1" s="2" t="s">
        <v>0</v>
      </c>
      <c r="B1" s="2"/>
      <c r="C1" s="2"/>
      <c r="D1" s="2"/>
      <c r="E1" s="2"/>
      <c r="F1" s="2"/>
    </row>
    <row r="3" customFormat="false" ht="28.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customFormat="false" ht="15" hidden="false" customHeight="false" outlineLevel="0" collapsed="false">
      <c r="A4" s="4" t="s">
        <v>7</v>
      </c>
      <c r="B4" s="4" t="s">
        <v>8</v>
      </c>
      <c r="C4" s="4" t="s">
        <v>9</v>
      </c>
      <c r="D4" s="4" t="s">
        <v>10</v>
      </c>
      <c r="E4" s="5" t="n">
        <v>0</v>
      </c>
      <c r="F4" s="4" t="n">
        <v>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5" t="n">
        <v>0.05</v>
      </c>
      <c r="F5" s="4" t="n">
        <v>0.02</v>
      </c>
    </row>
    <row r="6" customFormat="false" ht="15" hidden="false" customHeight="false" outlineLevel="0" collapsed="false">
      <c r="A6" s="4" t="s">
        <v>15</v>
      </c>
      <c r="B6" s="4" t="s">
        <v>16</v>
      </c>
      <c r="C6" s="4" t="s">
        <v>17</v>
      </c>
      <c r="D6" s="4" t="s">
        <v>18</v>
      </c>
      <c r="E6" s="5" t="n">
        <v>0.08</v>
      </c>
      <c r="F6" s="4" t="n">
        <v>0.02</v>
      </c>
    </row>
    <row r="7" customFormat="false" ht="15" hidden="false" customHeight="false" outlineLevel="0" collapsed="false">
      <c r="A7" s="4" t="s">
        <v>19</v>
      </c>
      <c r="B7" s="4" t="s">
        <v>20</v>
      </c>
      <c r="C7" s="4" t="s">
        <v>21</v>
      </c>
      <c r="D7" s="4" t="s">
        <v>22</v>
      </c>
      <c r="E7" s="5" t="n">
        <v>0.1</v>
      </c>
      <c r="F7" s="4" t="n">
        <v>0.02</v>
      </c>
    </row>
    <row r="8" customFormat="false" ht="15" hidden="false" customHeight="false" outlineLevel="0" collapsed="false">
      <c r="A8" s="4" t="s">
        <v>23</v>
      </c>
      <c r="B8" s="4" t="s">
        <v>24</v>
      </c>
      <c r="C8" s="4" t="s">
        <v>25</v>
      </c>
      <c r="D8" s="4" t="s">
        <v>26</v>
      </c>
      <c r="E8" s="6"/>
      <c r="F8" s="6"/>
    </row>
    <row r="9" customFormat="false" ht="15" hidden="false" customHeight="false" outlineLevel="0" collapsed="false">
      <c r="A9" s="4" t="s">
        <v>27</v>
      </c>
      <c r="B9" s="4" t="s">
        <v>28</v>
      </c>
      <c r="C9" s="4" t="s">
        <v>29</v>
      </c>
      <c r="D9" s="4" t="s">
        <v>30</v>
      </c>
      <c r="E9" s="6"/>
      <c r="F9" s="6"/>
    </row>
    <row r="10" customFormat="false" ht="15" hidden="false" customHeight="false" outlineLevel="0" collapsed="false">
      <c r="A10" s="4" t="s">
        <v>31</v>
      </c>
      <c r="B10" s="4" t="s">
        <v>32</v>
      </c>
      <c r="C10" s="4" t="s">
        <v>33</v>
      </c>
      <c r="D10" s="4" t="s">
        <v>22</v>
      </c>
      <c r="E10" s="6"/>
      <c r="F10" s="6"/>
    </row>
    <row r="11" customFormat="false" ht="15" hidden="false" customHeight="false" outlineLevel="0" collapsed="false">
      <c r="A11" s="4" t="s">
        <v>34</v>
      </c>
      <c r="B11" s="4" t="s">
        <v>35</v>
      </c>
      <c r="C11" s="4" t="s">
        <v>36</v>
      </c>
      <c r="D11" s="4" t="s">
        <v>22</v>
      </c>
      <c r="E11" s="6"/>
      <c r="F11" s="6"/>
    </row>
    <row r="12" customFormat="false" ht="15" hidden="false" customHeight="false" outlineLevel="0" collapsed="false">
      <c r="A12" s="4" t="s">
        <v>37</v>
      </c>
      <c r="B12" s="6"/>
      <c r="C12" s="6"/>
      <c r="D12" s="6"/>
      <c r="E12" s="6"/>
      <c r="F12" s="6"/>
    </row>
    <row r="13" customFormat="false" ht="15" hidden="false" customHeight="false" outlineLevel="0" collapsed="false">
      <c r="A13" s="4" t="s">
        <v>38</v>
      </c>
      <c r="B13" s="6"/>
      <c r="C13" s="6"/>
      <c r="D13" s="6"/>
      <c r="E13" s="6"/>
      <c r="F13" s="6"/>
    </row>
  </sheetData>
  <mergeCells count="1">
    <mergeCell ref="A1:F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92D050"/>
    <pageSetUpPr fitToPage="false"/>
  </sheetPr>
  <dimension ref="A1:AG22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D23" activeCellId="0" sqref="D23"/>
    </sheetView>
  </sheetViews>
  <sheetFormatPr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3" min="2" style="1" width="11.99"/>
    <col collapsed="false" customWidth="true" hidden="false" outlineLevel="0" max="4" min="4" style="1" width="14.01"/>
    <col collapsed="false" customWidth="true" hidden="false" outlineLevel="0" max="5" min="5" style="1" width="27.99"/>
    <col collapsed="false" customWidth="true" hidden="false" outlineLevel="0" max="6" min="6" style="1" width="32"/>
    <col collapsed="false" customWidth="true" hidden="false" outlineLevel="0" max="7" min="7" style="1" width="24"/>
    <col collapsed="false" customWidth="true" hidden="false" outlineLevel="0" max="8" min="8" style="1" width="10"/>
    <col collapsed="false" customWidth="true" hidden="false" outlineLevel="0" max="9" min="9" style="1" width="22.01"/>
    <col collapsed="false" customWidth="true" hidden="false" outlineLevel="0" max="10" min="10" style="1" width="10"/>
    <col collapsed="false" customWidth="true" hidden="false" outlineLevel="0" max="33" min="11" style="1" width="14.01"/>
    <col collapsed="false" customWidth="true" hidden="false" outlineLevel="0" max="1025" min="34" style="1" width="9"/>
  </cols>
  <sheetData>
    <row r="1" customFormat="false" ht="25.5" hidden="false" customHeight="false" outlineLevel="0" collapsed="false">
      <c r="A1" s="7" t="s">
        <v>39</v>
      </c>
      <c r="B1" s="7" t="s">
        <v>40</v>
      </c>
      <c r="C1" s="7" t="s">
        <v>41</v>
      </c>
      <c r="D1" s="7" t="s">
        <v>42</v>
      </c>
      <c r="E1" s="7" t="s">
        <v>1</v>
      </c>
      <c r="F1" s="7" t="s">
        <v>43</v>
      </c>
      <c r="G1" s="7" t="s">
        <v>44</v>
      </c>
      <c r="H1" s="7" t="s">
        <v>2</v>
      </c>
      <c r="I1" s="7" t="s">
        <v>45</v>
      </c>
      <c r="J1" s="7" t="s">
        <v>46</v>
      </c>
      <c r="K1" s="7" t="s">
        <v>47</v>
      </c>
      <c r="L1" s="7" t="s">
        <v>48</v>
      </c>
      <c r="M1" s="7" t="s">
        <v>49</v>
      </c>
      <c r="N1" s="7" t="s">
        <v>50</v>
      </c>
      <c r="O1" s="7" t="s">
        <v>51</v>
      </c>
      <c r="P1" s="7" t="s">
        <v>52</v>
      </c>
      <c r="Q1" s="7" t="s">
        <v>53</v>
      </c>
      <c r="R1" s="7" t="s">
        <v>54</v>
      </c>
      <c r="S1" s="7" t="s">
        <v>55</v>
      </c>
      <c r="T1" s="7" t="s">
        <v>56</v>
      </c>
      <c r="U1" s="7" t="s">
        <v>57</v>
      </c>
      <c r="V1" s="7" t="s">
        <v>58</v>
      </c>
      <c r="W1" s="7" t="s">
        <v>59</v>
      </c>
      <c r="X1" s="7" t="s">
        <v>60</v>
      </c>
      <c r="Y1" s="7" t="s">
        <v>61</v>
      </c>
      <c r="Z1" s="7" t="s">
        <v>62</v>
      </c>
      <c r="AA1" s="7" t="s">
        <v>63</v>
      </c>
      <c r="AB1" s="7" t="s">
        <v>64</v>
      </c>
      <c r="AC1" s="7" t="s">
        <v>65</v>
      </c>
      <c r="AD1" s="7" t="s">
        <v>66</v>
      </c>
      <c r="AE1" s="7" t="s">
        <v>67</v>
      </c>
      <c r="AF1" s="7" t="s">
        <v>68</v>
      </c>
      <c r="AG1" s="7" t="s">
        <v>69</v>
      </c>
    </row>
    <row r="2" customFormat="false" ht="15" hidden="false" customHeight="false" outlineLevel="0" collapsed="false">
      <c r="A2" s="8" t="n">
        <v>1</v>
      </c>
      <c r="B2" s="9" t="n">
        <v>46204</v>
      </c>
      <c r="C2" s="8" t="s">
        <v>70</v>
      </c>
      <c r="D2" s="8" t="s">
        <v>71</v>
      </c>
      <c r="E2" s="8" t="s">
        <v>7</v>
      </c>
      <c r="F2" s="8" t="s">
        <v>72</v>
      </c>
      <c r="G2" s="8" t="s">
        <v>73</v>
      </c>
      <c r="H2" s="8"/>
      <c r="I2" s="8"/>
      <c r="J2" s="8"/>
      <c r="K2" s="10" t="n">
        <v>0</v>
      </c>
      <c r="L2" s="10" t="n">
        <v>0</v>
      </c>
      <c r="M2" s="10" t="n">
        <v>0</v>
      </c>
      <c r="N2" s="10" t="n">
        <v>0</v>
      </c>
      <c r="O2" s="10" t="n">
        <v>0</v>
      </c>
      <c r="P2" s="10" t="n">
        <v>0</v>
      </c>
      <c r="Q2" s="10" t="n">
        <v>55000000</v>
      </c>
      <c r="R2" s="10" t="n">
        <v>0</v>
      </c>
      <c r="S2" s="10" t="n">
        <v>0</v>
      </c>
      <c r="T2" s="10" t="n">
        <v>5000000</v>
      </c>
      <c r="U2" s="10" t="n">
        <v>1000000</v>
      </c>
      <c r="V2" s="10" t="n">
        <v>0</v>
      </c>
      <c r="W2" s="10" t="n">
        <v>55000000</v>
      </c>
      <c r="X2" s="10" t="n">
        <v>0</v>
      </c>
      <c r="Y2" s="10" t="n">
        <v>0</v>
      </c>
      <c r="Z2" s="10" t="n">
        <v>55000000</v>
      </c>
      <c r="AA2" s="10" t="n">
        <v>0</v>
      </c>
      <c r="AB2" s="10" t="n">
        <v>0</v>
      </c>
      <c r="AC2" s="10" t="n">
        <v>0</v>
      </c>
      <c r="AD2" s="10" t="n">
        <v>0</v>
      </c>
      <c r="AE2" s="10" t="n">
        <v>0</v>
      </c>
      <c r="AF2" s="10" t="n">
        <v>0</v>
      </c>
      <c r="AG2" s="10" t="s">
        <v>74</v>
      </c>
    </row>
    <row r="3" customFormat="false" ht="15" hidden="false" customHeight="false" outlineLevel="0" collapsed="false">
      <c r="A3" s="8" t="n">
        <v>2</v>
      </c>
      <c r="B3" s="9" t="n">
        <v>46205</v>
      </c>
      <c r="C3" s="8" t="s">
        <v>75</v>
      </c>
      <c r="D3" s="8" t="s">
        <v>76</v>
      </c>
      <c r="E3" s="8" t="s">
        <v>7</v>
      </c>
      <c r="F3" s="8" t="s">
        <v>77</v>
      </c>
      <c r="G3" s="8" t="s">
        <v>78</v>
      </c>
      <c r="H3" s="8" t="s">
        <v>8</v>
      </c>
      <c r="I3" s="8" t="s">
        <v>9</v>
      </c>
      <c r="J3" s="8" t="s">
        <v>10</v>
      </c>
      <c r="K3" s="10" t="n">
        <v>100</v>
      </c>
      <c r="L3" s="10" t="n">
        <v>500000</v>
      </c>
      <c r="M3" s="10" t="n">
        <v>0</v>
      </c>
      <c r="N3" s="10" t="n">
        <v>0</v>
      </c>
      <c r="O3" s="10" t="n">
        <v>0</v>
      </c>
      <c r="P3" s="10" t="n">
        <v>50000000</v>
      </c>
      <c r="Q3" s="10" t="n">
        <v>0</v>
      </c>
      <c r="R3" s="10" t="n">
        <v>55000000</v>
      </c>
      <c r="S3" s="10" t="n">
        <v>5000000</v>
      </c>
      <c r="T3" s="10" t="n">
        <v>0</v>
      </c>
      <c r="U3" s="10" t="n">
        <v>0</v>
      </c>
      <c r="V3" s="10" t="n">
        <v>0</v>
      </c>
      <c r="W3" s="10" t="n">
        <v>0</v>
      </c>
      <c r="X3" s="10" t="n">
        <v>55000000</v>
      </c>
      <c r="Y3" s="10" t="n">
        <v>0</v>
      </c>
      <c r="Z3" s="10" t="n">
        <v>0</v>
      </c>
      <c r="AA3" s="10" t="n">
        <v>-55000000</v>
      </c>
      <c r="AB3" s="10" t="n">
        <v>0</v>
      </c>
      <c r="AC3" s="10" t="n">
        <v>0</v>
      </c>
      <c r="AD3" s="10" t="n">
        <v>0</v>
      </c>
      <c r="AE3" s="10" t="n">
        <v>0</v>
      </c>
      <c r="AF3" s="10" t="n">
        <v>0</v>
      </c>
      <c r="AG3" s="10" t="s">
        <v>79</v>
      </c>
    </row>
    <row r="4" customFormat="false" ht="15" hidden="false" customHeight="false" outlineLevel="0" collapsed="false">
      <c r="A4" s="8" t="n">
        <v>3</v>
      </c>
      <c r="B4" s="9" t="n">
        <v>46206</v>
      </c>
      <c r="C4" s="8" t="s">
        <v>80</v>
      </c>
      <c r="D4" s="8" t="s">
        <v>81</v>
      </c>
      <c r="E4" s="8" t="s">
        <v>7</v>
      </c>
      <c r="F4" s="8" t="s">
        <v>82</v>
      </c>
      <c r="G4" s="8" t="s">
        <v>73</v>
      </c>
      <c r="H4" s="8" t="s">
        <v>8</v>
      </c>
      <c r="I4" s="8" t="s">
        <v>9</v>
      </c>
      <c r="J4" s="8" t="s">
        <v>10</v>
      </c>
      <c r="K4" s="10" t="n">
        <v>0</v>
      </c>
      <c r="L4" s="10" t="n">
        <v>0</v>
      </c>
      <c r="M4" s="10" t="n">
        <v>60</v>
      </c>
      <c r="N4" s="10" t="n">
        <v>650000</v>
      </c>
      <c r="O4" s="10" t="n">
        <v>39000000</v>
      </c>
      <c r="P4" s="10" t="n">
        <v>30000000</v>
      </c>
      <c r="Q4" s="10" t="n">
        <v>0</v>
      </c>
      <c r="R4" s="10" t="n">
        <v>0</v>
      </c>
      <c r="S4" s="10" t="n">
        <v>0</v>
      </c>
      <c r="T4" s="10" t="n">
        <v>3900000</v>
      </c>
      <c r="U4" s="10" t="n">
        <v>780000</v>
      </c>
      <c r="V4" s="10" t="n">
        <v>42900000</v>
      </c>
      <c r="W4" s="10" t="n">
        <v>0</v>
      </c>
      <c r="X4" s="10" t="n">
        <v>0</v>
      </c>
      <c r="Y4" s="10" t="n">
        <v>0</v>
      </c>
      <c r="Z4" s="10" t="n">
        <v>0</v>
      </c>
      <c r="AA4" s="10" t="n">
        <v>0</v>
      </c>
      <c r="AB4" s="10" t="n">
        <v>0</v>
      </c>
      <c r="AC4" s="10" t="n">
        <v>0</v>
      </c>
      <c r="AD4" s="10" t="n">
        <v>0</v>
      </c>
      <c r="AE4" s="10" t="n">
        <v>0</v>
      </c>
      <c r="AF4" s="10" t="n">
        <v>0</v>
      </c>
      <c r="AG4" s="10" t="s">
        <v>83</v>
      </c>
    </row>
    <row r="5" customFormat="false" ht="15" hidden="false" customHeight="false" outlineLevel="0" collapsed="false">
      <c r="A5" s="8" t="n">
        <v>4</v>
      </c>
      <c r="B5" s="9" t="n">
        <v>46207</v>
      </c>
      <c r="C5" s="8" t="s">
        <v>84</v>
      </c>
      <c r="D5" s="8" t="s">
        <v>85</v>
      </c>
      <c r="E5" s="8" t="s">
        <v>11</v>
      </c>
      <c r="F5" s="8" t="s">
        <v>86</v>
      </c>
      <c r="G5" s="8" t="s">
        <v>87</v>
      </c>
      <c r="H5" s="8"/>
      <c r="I5" s="8"/>
      <c r="J5" s="8"/>
      <c r="K5" s="10" t="n">
        <v>0</v>
      </c>
      <c r="L5" s="10" t="n">
        <v>0</v>
      </c>
      <c r="M5" s="10" t="n">
        <v>0</v>
      </c>
      <c r="N5" s="10" t="n">
        <v>0</v>
      </c>
      <c r="O5" s="10" t="n">
        <v>0</v>
      </c>
      <c r="P5" s="10" t="n">
        <v>8000000</v>
      </c>
      <c r="Q5" s="10" t="n">
        <v>0</v>
      </c>
      <c r="R5" s="10" t="n">
        <v>8000000</v>
      </c>
      <c r="S5" s="10" t="n">
        <v>0</v>
      </c>
      <c r="T5" s="10" t="n">
        <v>0</v>
      </c>
      <c r="U5" s="10" t="n">
        <v>160000</v>
      </c>
      <c r="V5" s="10" t="n">
        <v>0</v>
      </c>
      <c r="W5" s="10" t="n">
        <v>0</v>
      </c>
      <c r="X5" s="10" t="n">
        <v>0</v>
      </c>
      <c r="Y5" s="10" t="n">
        <v>8000000</v>
      </c>
      <c r="Z5" s="10" t="n">
        <v>-8000000</v>
      </c>
      <c r="AA5" s="10" t="n">
        <v>0</v>
      </c>
      <c r="AB5" s="10" t="n">
        <v>0</v>
      </c>
      <c r="AC5" s="10" t="n">
        <v>0</v>
      </c>
      <c r="AD5" s="10" t="n">
        <v>0</v>
      </c>
      <c r="AE5" s="10" t="n">
        <v>0</v>
      </c>
      <c r="AF5" s="10" t="n">
        <v>0</v>
      </c>
      <c r="AG5" s="10" t="s">
        <v>88</v>
      </c>
    </row>
    <row r="6" customFormat="false" ht="15" hidden="false" customHeight="false" outlineLevel="0" collapsed="false">
      <c r="A6" s="8" t="n">
        <v>5</v>
      </c>
      <c r="B6" s="9" t="n">
        <v>46208</v>
      </c>
      <c r="C6" s="8" t="s">
        <v>89</v>
      </c>
      <c r="D6" s="8" t="s">
        <v>90</v>
      </c>
      <c r="E6" s="8" t="s">
        <v>11</v>
      </c>
      <c r="F6" s="8" t="s">
        <v>91</v>
      </c>
      <c r="G6" s="8" t="s">
        <v>92</v>
      </c>
      <c r="H6" s="8" t="s">
        <v>28</v>
      </c>
      <c r="I6" s="8" t="s">
        <v>29</v>
      </c>
      <c r="J6" s="8" t="s">
        <v>30</v>
      </c>
      <c r="K6" s="10" t="n">
        <v>0</v>
      </c>
      <c r="L6" s="10" t="n">
        <v>0</v>
      </c>
      <c r="M6" s="10" t="n">
        <v>0</v>
      </c>
      <c r="N6" s="10" t="n">
        <v>0</v>
      </c>
      <c r="O6" s="10" t="n">
        <v>30000000</v>
      </c>
      <c r="P6" s="10" t="n">
        <v>0</v>
      </c>
      <c r="Q6" s="10" t="n">
        <v>30000000</v>
      </c>
      <c r="R6" s="10" t="n">
        <v>0</v>
      </c>
      <c r="S6" s="10" t="n">
        <v>0</v>
      </c>
      <c r="T6" s="10" t="n">
        <v>3000000</v>
      </c>
      <c r="U6" s="10" t="n">
        <v>600000</v>
      </c>
      <c r="V6" s="10" t="n">
        <v>0</v>
      </c>
      <c r="W6" s="10" t="n">
        <v>33000000</v>
      </c>
      <c r="X6" s="10" t="n">
        <v>0</v>
      </c>
      <c r="Y6" s="10" t="n">
        <v>0</v>
      </c>
      <c r="Z6" s="10" t="n">
        <v>0</v>
      </c>
      <c r="AA6" s="10" t="n">
        <v>30000000</v>
      </c>
      <c r="AB6" s="10" t="n">
        <v>0</v>
      </c>
      <c r="AC6" s="10" t="n">
        <v>0</v>
      </c>
      <c r="AD6" s="10" t="n">
        <v>0</v>
      </c>
      <c r="AE6" s="10" t="n">
        <v>0</v>
      </c>
      <c r="AF6" s="10" t="n">
        <v>0</v>
      </c>
      <c r="AG6" s="10" t="s">
        <v>93</v>
      </c>
    </row>
    <row r="7" customFormat="false" ht="15" hidden="false" customHeight="false" outlineLevel="0" collapsed="false">
      <c r="A7" s="8" t="n">
        <v>6</v>
      </c>
      <c r="B7" s="9" t="n">
        <v>46209</v>
      </c>
      <c r="C7" s="8" t="s">
        <v>94</v>
      </c>
      <c r="D7" s="8" t="s">
        <v>76</v>
      </c>
      <c r="E7" s="8" t="s">
        <v>15</v>
      </c>
      <c r="F7" s="8" t="s">
        <v>95</v>
      </c>
      <c r="G7" s="8" t="s">
        <v>96</v>
      </c>
      <c r="H7" s="8" t="s">
        <v>16</v>
      </c>
      <c r="I7" s="8" t="s">
        <v>17</v>
      </c>
      <c r="J7" s="8" t="s">
        <v>18</v>
      </c>
      <c r="K7" s="10" t="n">
        <v>1000</v>
      </c>
      <c r="L7" s="10" t="n">
        <v>22000</v>
      </c>
      <c r="M7" s="10" t="n">
        <v>0</v>
      </c>
      <c r="N7" s="10" t="n">
        <v>0</v>
      </c>
      <c r="O7" s="10" t="n">
        <v>0</v>
      </c>
      <c r="P7" s="10" t="n">
        <v>22000000</v>
      </c>
      <c r="Q7" s="10" t="n">
        <v>0</v>
      </c>
      <c r="R7" s="10" t="n">
        <v>24200000</v>
      </c>
      <c r="S7" s="10" t="n">
        <v>2200000</v>
      </c>
      <c r="T7" s="10" t="n">
        <v>0</v>
      </c>
      <c r="U7" s="10" t="n">
        <v>0</v>
      </c>
      <c r="V7" s="10" t="n">
        <v>0</v>
      </c>
      <c r="W7" s="10" t="n">
        <v>0</v>
      </c>
      <c r="X7" s="10" t="n">
        <v>24200000</v>
      </c>
      <c r="Y7" s="10" t="n">
        <v>0</v>
      </c>
      <c r="Z7" s="10" t="n">
        <v>0</v>
      </c>
      <c r="AA7" s="10" t="n">
        <v>-24200000</v>
      </c>
      <c r="AB7" s="10" t="n">
        <v>0</v>
      </c>
      <c r="AC7" s="10" t="n">
        <v>0</v>
      </c>
      <c r="AD7" s="10" t="n">
        <v>0</v>
      </c>
      <c r="AE7" s="10" t="n">
        <v>0</v>
      </c>
      <c r="AF7" s="10" t="n">
        <v>0</v>
      </c>
      <c r="AG7" s="10" t="s">
        <v>97</v>
      </c>
    </row>
    <row r="8" customFormat="false" ht="15" hidden="false" customHeight="false" outlineLevel="0" collapsed="false">
      <c r="A8" s="8" t="n">
        <v>7</v>
      </c>
      <c r="B8" s="9" t="n">
        <v>46211</v>
      </c>
      <c r="C8" s="8" t="s">
        <v>98</v>
      </c>
      <c r="D8" s="8" t="s">
        <v>81</v>
      </c>
      <c r="E8" s="8" t="s">
        <v>15</v>
      </c>
      <c r="F8" s="8" t="s">
        <v>99</v>
      </c>
      <c r="G8" s="8" t="s">
        <v>100</v>
      </c>
      <c r="H8" s="8" t="s">
        <v>20</v>
      </c>
      <c r="I8" s="8" t="s">
        <v>21</v>
      </c>
      <c r="J8" s="8" t="s">
        <v>22</v>
      </c>
      <c r="K8" s="10" t="n">
        <v>0</v>
      </c>
      <c r="L8" s="10" t="n">
        <v>0</v>
      </c>
      <c r="M8" s="10" t="n">
        <v>400</v>
      </c>
      <c r="N8" s="10" t="n">
        <v>80000</v>
      </c>
      <c r="O8" s="10" t="n">
        <v>32000000</v>
      </c>
      <c r="P8" s="10" t="n">
        <v>22000000</v>
      </c>
      <c r="Q8" s="10" t="n">
        <v>0</v>
      </c>
      <c r="R8" s="10" t="n">
        <v>0</v>
      </c>
      <c r="S8" s="10" t="n">
        <v>0</v>
      </c>
      <c r="T8" s="10" t="n">
        <v>3200000</v>
      </c>
      <c r="U8" s="10" t="n">
        <v>640000</v>
      </c>
      <c r="V8" s="10" t="n">
        <v>35200000</v>
      </c>
      <c r="W8" s="10" t="n">
        <v>0</v>
      </c>
      <c r="X8" s="10" t="n">
        <v>0</v>
      </c>
      <c r="Y8" s="10" t="n">
        <v>0</v>
      </c>
      <c r="Z8" s="10" t="n">
        <v>0</v>
      </c>
      <c r="AA8" s="10" t="n">
        <v>0</v>
      </c>
      <c r="AB8" s="10" t="n">
        <v>0</v>
      </c>
      <c r="AC8" s="10" t="n">
        <v>0</v>
      </c>
      <c r="AD8" s="10" t="n">
        <v>0</v>
      </c>
      <c r="AE8" s="10" t="n">
        <v>0</v>
      </c>
      <c r="AF8" s="10" t="n">
        <v>0</v>
      </c>
      <c r="AG8" s="10" t="s">
        <v>101</v>
      </c>
    </row>
    <row r="9" customFormat="false" ht="15" hidden="false" customHeight="false" outlineLevel="0" collapsed="false">
      <c r="A9" s="8" t="n">
        <v>8</v>
      </c>
      <c r="B9" s="9" t="n">
        <v>46213</v>
      </c>
      <c r="C9" s="8" t="s">
        <v>102</v>
      </c>
      <c r="D9" s="8" t="s">
        <v>85</v>
      </c>
      <c r="E9" s="8" t="s">
        <v>19</v>
      </c>
      <c r="F9" s="8" t="s">
        <v>103</v>
      </c>
      <c r="G9" s="8" t="s">
        <v>104</v>
      </c>
      <c r="H9" s="8"/>
      <c r="I9" s="8"/>
      <c r="J9" s="8"/>
      <c r="K9" s="10" t="n">
        <v>0</v>
      </c>
      <c r="L9" s="10" t="n">
        <v>0</v>
      </c>
      <c r="M9" s="10" t="n">
        <v>0</v>
      </c>
      <c r="N9" s="10" t="n">
        <v>0</v>
      </c>
      <c r="O9" s="10" t="n">
        <v>0</v>
      </c>
      <c r="P9" s="10" t="n">
        <v>12000000</v>
      </c>
      <c r="Q9" s="10" t="n">
        <v>0</v>
      </c>
      <c r="R9" s="10" t="n">
        <v>12000000</v>
      </c>
      <c r="S9" s="10" t="n">
        <v>0</v>
      </c>
      <c r="T9" s="10" t="n">
        <v>0</v>
      </c>
      <c r="U9" s="10" t="n">
        <v>240000</v>
      </c>
      <c r="V9" s="10" t="n">
        <v>0</v>
      </c>
      <c r="W9" s="10" t="n">
        <v>0</v>
      </c>
      <c r="X9" s="10" t="n">
        <v>0</v>
      </c>
      <c r="Y9" s="10" t="n">
        <v>12000000</v>
      </c>
      <c r="Z9" s="10" t="n">
        <v>-12000000</v>
      </c>
      <c r="AA9" s="10" t="n">
        <v>0</v>
      </c>
      <c r="AB9" s="10" t="n">
        <v>0</v>
      </c>
      <c r="AC9" s="10" t="n">
        <v>0</v>
      </c>
      <c r="AD9" s="10" t="n">
        <v>0</v>
      </c>
      <c r="AE9" s="10" t="n">
        <v>0</v>
      </c>
      <c r="AF9" s="10" t="n">
        <v>0</v>
      </c>
      <c r="AG9" s="10" t="s">
        <v>105</v>
      </c>
    </row>
    <row r="10" customFormat="false" ht="15" hidden="false" customHeight="false" outlineLevel="0" collapsed="false">
      <c r="A10" s="8" t="n">
        <v>9</v>
      </c>
      <c r="B10" s="9" t="n">
        <v>46215</v>
      </c>
      <c r="C10" s="8" t="s">
        <v>106</v>
      </c>
      <c r="D10" s="8" t="s">
        <v>71</v>
      </c>
      <c r="E10" s="8" t="s">
        <v>23</v>
      </c>
      <c r="F10" s="8" t="s">
        <v>107</v>
      </c>
      <c r="G10" s="8" t="s">
        <v>108</v>
      </c>
      <c r="H10" s="8"/>
      <c r="I10" s="8"/>
      <c r="J10" s="8"/>
      <c r="K10" s="10" t="n">
        <v>0</v>
      </c>
      <c r="L10" s="10" t="n">
        <v>0</v>
      </c>
      <c r="M10" s="10" t="n">
        <v>0</v>
      </c>
      <c r="N10" s="10" t="n">
        <v>0</v>
      </c>
      <c r="O10" s="10" t="n">
        <v>15000000</v>
      </c>
      <c r="P10" s="10" t="n">
        <v>0</v>
      </c>
      <c r="Q10" s="10" t="n">
        <v>15000000</v>
      </c>
      <c r="R10" s="10" t="n">
        <v>0</v>
      </c>
      <c r="S10" s="10" t="n">
        <v>0</v>
      </c>
      <c r="T10" s="10" t="n">
        <v>1200000</v>
      </c>
      <c r="U10" s="10" t="n">
        <v>300000</v>
      </c>
      <c r="V10" s="10" t="n">
        <v>0</v>
      </c>
      <c r="W10" s="10" t="n">
        <v>0</v>
      </c>
      <c r="X10" s="10" t="n">
        <v>0</v>
      </c>
      <c r="Y10" s="10" t="n">
        <v>0</v>
      </c>
      <c r="Z10" s="10" t="n">
        <v>15000000</v>
      </c>
      <c r="AA10" s="10" t="n">
        <v>0</v>
      </c>
      <c r="AB10" s="10" t="n">
        <v>0</v>
      </c>
      <c r="AC10" s="10" t="n">
        <v>0</v>
      </c>
      <c r="AD10" s="10" t="n">
        <v>0</v>
      </c>
      <c r="AE10" s="10" t="n">
        <v>0</v>
      </c>
      <c r="AF10" s="10" t="n">
        <v>0</v>
      </c>
      <c r="AG10" s="10" t="s">
        <v>109</v>
      </c>
    </row>
    <row r="11" customFormat="false" ht="15" hidden="false" customHeight="false" outlineLevel="0" collapsed="false">
      <c r="A11" s="8" t="n">
        <v>10</v>
      </c>
      <c r="B11" s="9" t="n">
        <v>46216</v>
      </c>
      <c r="C11" s="8" t="s">
        <v>110</v>
      </c>
      <c r="D11" s="8" t="s">
        <v>85</v>
      </c>
      <c r="E11" s="8" t="s">
        <v>23</v>
      </c>
      <c r="F11" s="8" t="s">
        <v>111</v>
      </c>
      <c r="G11" s="8" t="s">
        <v>112</v>
      </c>
      <c r="H11" s="8"/>
      <c r="I11" s="8"/>
      <c r="J11" s="8"/>
      <c r="K11" s="10" t="n">
        <v>0</v>
      </c>
      <c r="L11" s="10" t="n">
        <v>0</v>
      </c>
      <c r="M11" s="10" t="n">
        <v>0</v>
      </c>
      <c r="N11" s="10" t="n">
        <v>0</v>
      </c>
      <c r="O11" s="10" t="n">
        <v>0</v>
      </c>
      <c r="P11" s="10" t="n">
        <v>7000000</v>
      </c>
      <c r="Q11" s="10" t="n">
        <v>0</v>
      </c>
      <c r="R11" s="10" t="n">
        <v>7000000</v>
      </c>
      <c r="S11" s="10" t="n">
        <v>0</v>
      </c>
      <c r="T11" s="10" t="n">
        <v>0</v>
      </c>
      <c r="U11" s="10" t="n">
        <v>140000</v>
      </c>
      <c r="V11" s="10" t="n">
        <v>0</v>
      </c>
      <c r="W11" s="10" t="n">
        <v>0</v>
      </c>
      <c r="X11" s="10" t="n">
        <v>0</v>
      </c>
      <c r="Y11" s="10" t="n">
        <v>7000000</v>
      </c>
      <c r="Z11" s="10" t="n">
        <v>-7000000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s">
        <v>113</v>
      </c>
    </row>
    <row r="12" customFormat="false" ht="15" hidden="false" customHeight="false" outlineLevel="0" collapsed="false">
      <c r="A12" s="8" t="n">
        <v>11</v>
      </c>
      <c r="B12" s="9" t="n">
        <v>46217</v>
      </c>
      <c r="C12" s="8" t="s">
        <v>114</v>
      </c>
      <c r="D12" s="8" t="s">
        <v>90</v>
      </c>
      <c r="E12" s="8" t="s">
        <v>27</v>
      </c>
      <c r="F12" s="8" t="s">
        <v>115</v>
      </c>
      <c r="G12" s="8" t="s">
        <v>116</v>
      </c>
      <c r="H12" s="8"/>
      <c r="I12" s="8"/>
      <c r="J12" s="8"/>
      <c r="K12" s="10" t="n">
        <v>0</v>
      </c>
      <c r="L12" s="10" t="n">
        <v>0</v>
      </c>
      <c r="M12" s="10" t="n">
        <v>0</v>
      </c>
      <c r="N12" s="10" t="n">
        <v>0</v>
      </c>
      <c r="O12" s="10" t="n">
        <v>25000000</v>
      </c>
      <c r="P12" s="10" t="n">
        <v>0</v>
      </c>
      <c r="Q12" s="10" t="n">
        <v>25000000</v>
      </c>
      <c r="R12" s="10" t="n">
        <v>0</v>
      </c>
      <c r="S12" s="10" t="n">
        <v>0</v>
      </c>
      <c r="T12" s="10" t="n">
        <v>2500000</v>
      </c>
      <c r="U12" s="10" t="n">
        <v>500000</v>
      </c>
      <c r="V12" s="10" t="n">
        <v>0</v>
      </c>
      <c r="W12" s="10" t="n">
        <v>27500000</v>
      </c>
      <c r="X12" s="10" t="n">
        <v>0</v>
      </c>
      <c r="Y12" s="10" t="n">
        <v>0</v>
      </c>
      <c r="Z12" s="10" t="n">
        <v>0</v>
      </c>
      <c r="AA12" s="10" t="n">
        <v>25000000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s">
        <v>117</v>
      </c>
    </row>
    <row r="13" customFormat="false" ht="15" hidden="false" customHeight="false" outlineLevel="0" collapsed="false">
      <c r="A13" s="8" t="n">
        <v>12</v>
      </c>
      <c r="B13" s="9" t="n">
        <v>46218</v>
      </c>
      <c r="C13" s="8" t="s">
        <v>118</v>
      </c>
      <c r="D13" s="8" t="s">
        <v>85</v>
      </c>
      <c r="E13" s="8" t="s">
        <v>27</v>
      </c>
      <c r="F13" s="8" t="s">
        <v>119</v>
      </c>
      <c r="G13" s="8" t="s">
        <v>120</v>
      </c>
      <c r="H13" s="8" t="s">
        <v>24</v>
      </c>
      <c r="I13" s="8" t="s">
        <v>25</v>
      </c>
      <c r="J13" s="8" t="s">
        <v>26</v>
      </c>
      <c r="K13" s="10" t="n">
        <v>0</v>
      </c>
      <c r="L13" s="10" t="n">
        <v>0</v>
      </c>
      <c r="M13" s="10" t="n">
        <v>0</v>
      </c>
      <c r="N13" s="10" t="n">
        <v>0</v>
      </c>
      <c r="O13" s="10" t="n">
        <v>0</v>
      </c>
      <c r="P13" s="10" t="n">
        <v>9000000</v>
      </c>
      <c r="Q13" s="10" t="n">
        <v>0</v>
      </c>
      <c r="R13" s="10" t="n">
        <v>9900000</v>
      </c>
      <c r="S13" s="10" t="n">
        <v>900000</v>
      </c>
      <c r="T13" s="10" t="n">
        <v>0</v>
      </c>
      <c r="U13" s="10" t="n">
        <v>180000</v>
      </c>
      <c r="V13" s="10" t="n">
        <v>0</v>
      </c>
      <c r="W13" s="10" t="n">
        <v>0</v>
      </c>
      <c r="X13" s="10" t="n">
        <v>0</v>
      </c>
      <c r="Y13" s="10" t="n">
        <v>9900000</v>
      </c>
      <c r="Z13" s="10" t="n">
        <v>-9900000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s">
        <v>121</v>
      </c>
    </row>
    <row r="14" customFormat="false" ht="15" hidden="false" customHeight="false" outlineLevel="0" collapsed="false">
      <c r="A14" s="8" t="n">
        <v>13</v>
      </c>
      <c r="B14" s="9" t="n">
        <v>46221</v>
      </c>
      <c r="C14" s="8" t="s">
        <v>122</v>
      </c>
      <c r="D14" s="8" t="s">
        <v>90</v>
      </c>
      <c r="E14" s="8" t="s">
        <v>31</v>
      </c>
      <c r="F14" s="8" t="s">
        <v>123</v>
      </c>
      <c r="G14" s="8" t="s">
        <v>124</v>
      </c>
      <c r="H14" s="8"/>
      <c r="I14" s="8"/>
      <c r="J14" s="8"/>
      <c r="K14" s="10" t="n">
        <v>0</v>
      </c>
      <c r="L14" s="10" t="n">
        <v>0</v>
      </c>
      <c r="M14" s="10" t="n">
        <v>0</v>
      </c>
      <c r="N14" s="10" t="n">
        <v>0</v>
      </c>
      <c r="O14" s="10" t="n">
        <v>12000000</v>
      </c>
      <c r="P14" s="10" t="n">
        <v>0</v>
      </c>
      <c r="Q14" s="10" t="n">
        <v>12000000</v>
      </c>
      <c r="R14" s="10" t="n">
        <v>0</v>
      </c>
      <c r="S14" s="10" t="n">
        <v>0</v>
      </c>
      <c r="T14" s="10" t="n">
        <v>1200000</v>
      </c>
      <c r="U14" s="10" t="n">
        <v>240000</v>
      </c>
      <c r="V14" s="10" t="n">
        <v>0</v>
      </c>
      <c r="W14" s="10" t="n">
        <v>13200000</v>
      </c>
      <c r="X14" s="10" t="n">
        <v>0</v>
      </c>
      <c r="Y14" s="10" t="n">
        <v>0</v>
      </c>
      <c r="Z14" s="10" t="n">
        <v>0</v>
      </c>
      <c r="AA14" s="10" t="n">
        <v>12000000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s">
        <v>125</v>
      </c>
    </row>
    <row r="15" customFormat="false" ht="15" hidden="false" customHeight="false" outlineLevel="0" collapsed="false">
      <c r="A15" s="8" t="n">
        <v>14</v>
      </c>
      <c r="B15" s="9" t="n">
        <v>46223</v>
      </c>
      <c r="C15" s="8" t="s">
        <v>126</v>
      </c>
      <c r="D15" s="8" t="s">
        <v>71</v>
      </c>
      <c r="E15" s="8" t="s">
        <v>34</v>
      </c>
      <c r="F15" s="8" t="s">
        <v>127</v>
      </c>
      <c r="G15" s="8" t="s">
        <v>128</v>
      </c>
      <c r="H15" s="8"/>
      <c r="I15" s="8"/>
      <c r="J15" s="8"/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18000000</v>
      </c>
      <c r="P15" s="10" t="n">
        <v>0</v>
      </c>
      <c r="Q15" s="10" t="n">
        <v>18000000</v>
      </c>
      <c r="R15" s="10" t="n">
        <v>0</v>
      </c>
      <c r="S15" s="10" t="n">
        <v>0</v>
      </c>
      <c r="T15" s="10" t="n">
        <v>1800000</v>
      </c>
      <c r="U15" s="10" t="n">
        <v>360000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18000000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s">
        <v>129</v>
      </c>
    </row>
    <row r="16" customFormat="false" ht="15" hidden="false" customHeight="false" outlineLevel="0" collapsed="false">
      <c r="A16" s="8" t="n">
        <v>15</v>
      </c>
      <c r="B16" s="9" t="n">
        <v>46225</v>
      </c>
      <c r="C16" s="8" t="s">
        <v>130</v>
      </c>
      <c r="D16" s="8" t="s">
        <v>71</v>
      </c>
      <c r="E16" s="8" t="s">
        <v>37</v>
      </c>
      <c r="F16" s="8" t="s">
        <v>131</v>
      </c>
      <c r="G16" s="8" t="s">
        <v>132</v>
      </c>
      <c r="H16" s="8"/>
      <c r="I16" s="8"/>
      <c r="J16" s="8"/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20000000</v>
      </c>
      <c r="P16" s="10" t="n">
        <v>0</v>
      </c>
      <c r="Q16" s="10" t="n">
        <v>20000000</v>
      </c>
      <c r="R16" s="10" t="n">
        <v>0</v>
      </c>
      <c r="S16" s="10" t="n">
        <v>0</v>
      </c>
      <c r="T16" s="10" t="n">
        <v>1000000</v>
      </c>
      <c r="U16" s="10" t="n">
        <v>400000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20000000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s">
        <v>133</v>
      </c>
    </row>
    <row r="17" customFormat="false" ht="15" hidden="false" customHeight="false" outlineLevel="0" collapsed="false">
      <c r="A17" s="8" t="n">
        <v>16</v>
      </c>
      <c r="B17" s="9" t="n">
        <v>46226</v>
      </c>
      <c r="C17" s="8" t="s">
        <v>134</v>
      </c>
      <c r="D17" s="8" t="s">
        <v>90</v>
      </c>
      <c r="E17" s="8" t="s">
        <v>38</v>
      </c>
      <c r="F17" s="8" t="s">
        <v>135</v>
      </c>
      <c r="G17" s="8" t="s">
        <v>136</v>
      </c>
      <c r="H17" s="8"/>
      <c r="I17" s="8"/>
      <c r="J17" s="8"/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35000000</v>
      </c>
      <c r="P17" s="10" t="n">
        <v>0</v>
      </c>
      <c r="Q17" s="10" t="n">
        <v>35000000</v>
      </c>
      <c r="R17" s="10" t="n">
        <v>0</v>
      </c>
      <c r="S17" s="10" t="n">
        <v>0</v>
      </c>
      <c r="T17" s="10" t="n">
        <v>0</v>
      </c>
      <c r="U17" s="10" t="n">
        <v>700000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35000000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s">
        <v>137</v>
      </c>
    </row>
    <row r="18" customFormat="false" ht="15" hidden="false" customHeight="false" outlineLevel="0" collapsed="false">
      <c r="A18" s="8" t="n">
        <v>17</v>
      </c>
      <c r="B18" s="9" t="n">
        <v>46227</v>
      </c>
      <c r="C18" s="8" t="s">
        <v>138</v>
      </c>
      <c r="D18" s="8" t="s">
        <v>85</v>
      </c>
      <c r="E18" s="8" t="s">
        <v>38</v>
      </c>
      <c r="F18" s="8" t="s">
        <v>139</v>
      </c>
      <c r="G18" s="8" t="s">
        <v>140</v>
      </c>
      <c r="H18" s="8"/>
      <c r="I18" s="8"/>
      <c r="J18" s="8"/>
      <c r="K18" s="10" t="n">
        <v>0</v>
      </c>
      <c r="L18" s="10" t="n">
        <v>0</v>
      </c>
      <c r="M18" s="10" t="n">
        <v>0</v>
      </c>
      <c r="N18" s="10" t="n">
        <v>0</v>
      </c>
      <c r="O18" s="10" t="n">
        <v>0</v>
      </c>
      <c r="P18" s="10" t="n">
        <v>15000000</v>
      </c>
      <c r="Q18" s="10" t="n">
        <v>0</v>
      </c>
      <c r="R18" s="10" t="n">
        <v>16500000</v>
      </c>
      <c r="S18" s="10" t="n">
        <v>1500000</v>
      </c>
      <c r="T18" s="10" t="n">
        <v>0</v>
      </c>
      <c r="U18" s="10" t="n">
        <v>300000</v>
      </c>
      <c r="V18" s="10" t="n">
        <v>0</v>
      </c>
      <c r="W18" s="10" t="n">
        <v>0</v>
      </c>
      <c r="X18" s="10" t="n">
        <v>0</v>
      </c>
      <c r="Y18" s="10" t="n">
        <v>16500000</v>
      </c>
      <c r="Z18" s="10" t="n">
        <v>-16500000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s">
        <v>141</v>
      </c>
    </row>
    <row r="19" customFormat="false" ht="15" hidden="false" customHeight="false" outlineLevel="0" collapsed="false">
      <c r="A19" s="8" t="n">
        <v>18</v>
      </c>
      <c r="B19" s="9" t="n">
        <v>46228</v>
      </c>
      <c r="C19" s="8" t="s">
        <v>142</v>
      </c>
      <c r="D19" s="8" t="s">
        <v>85</v>
      </c>
      <c r="E19" s="8" t="s">
        <v>11</v>
      </c>
      <c r="F19" s="8" t="s">
        <v>143</v>
      </c>
      <c r="G19" s="8" t="s">
        <v>144</v>
      </c>
      <c r="H19" s="8" t="s">
        <v>32</v>
      </c>
      <c r="I19" s="8" t="s">
        <v>33</v>
      </c>
      <c r="J19" s="8" t="s">
        <v>22</v>
      </c>
      <c r="K19" s="10" t="n">
        <v>1</v>
      </c>
      <c r="L19" s="10" t="n">
        <v>6000000</v>
      </c>
      <c r="M19" s="10" t="n">
        <v>0</v>
      </c>
      <c r="N19" s="10" t="n">
        <v>0</v>
      </c>
      <c r="O19" s="10" t="n">
        <v>0</v>
      </c>
      <c r="P19" s="10" t="n">
        <v>6000000</v>
      </c>
      <c r="Q19" s="10" t="n">
        <v>0</v>
      </c>
      <c r="R19" s="10" t="n">
        <v>6600000</v>
      </c>
      <c r="S19" s="10" t="n">
        <v>600000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6600000</v>
      </c>
      <c r="Z19" s="10" t="n">
        <v>-6600000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s">
        <v>145</v>
      </c>
    </row>
    <row r="20" customFormat="false" ht="15" hidden="false" customHeight="false" outlineLevel="0" collapsed="false">
      <c r="A20" s="8" t="n">
        <v>19</v>
      </c>
      <c r="B20" s="9" t="n">
        <v>46229</v>
      </c>
      <c r="C20" s="8" t="s">
        <v>146</v>
      </c>
      <c r="D20" s="8" t="s">
        <v>85</v>
      </c>
      <c r="E20" s="8" t="s">
        <v>15</v>
      </c>
      <c r="F20" s="8" t="s">
        <v>147</v>
      </c>
      <c r="G20" s="8" t="s">
        <v>148</v>
      </c>
      <c r="H20" s="8" t="s">
        <v>35</v>
      </c>
      <c r="I20" s="8" t="s">
        <v>36</v>
      </c>
      <c r="J20" s="8" t="s">
        <v>22</v>
      </c>
      <c r="K20" s="10" t="n">
        <v>1</v>
      </c>
      <c r="L20" s="10" t="n">
        <v>80000000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88000000</v>
      </c>
      <c r="S20" s="10" t="n">
        <v>8000000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88000000</v>
      </c>
      <c r="Z20" s="10" t="n">
        <v>0</v>
      </c>
      <c r="AA20" s="10" t="n">
        <v>-88000000</v>
      </c>
      <c r="AB20" s="10" t="n">
        <v>80000000</v>
      </c>
      <c r="AC20" s="10" t="n">
        <v>1333333</v>
      </c>
      <c r="AD20" s="10" t="n">
        <v>0</v>
      </c>
      <c r="AE20" s="10" t="n">
        <v>0</v>
      </c>
      <c r="AF20" s="10" t="n">
        <v>0</v>
      </c>
      <c r="AG20" s="10" t="s">
        <v>149</v>
      </c>
    </row>
    <row r="21" customFormat="false" ht="15" hidden="false" customHeight="false" outlineLevel="0" collapsed="false">
      <c r="A21" s="8" t="n">
        <v>20</v>
      </c>
      <c r="B21" s="9" t="n">
        <v>46231</v>
      </c>
      <c r="C21" s="8" t="s">
        <v>150</v>
      </c>
      <c r="D21" s="8" t="s">
        <v>71</v>
      </c>
      <c r="E21" s="8" t="s">
        <v>15</v>
      </c>
      <c r="F21" s="8" t="s">
        <v>151</v>
      </c>
      <c r="G21" s="8" t="s">
        <v>152</v>
      </c>
      <c r="H21" s="8"/>
      <c r="I21" s="8"/>
      <c r="J21" s="8"/>
      <c r="K21" s="10" t="n">
        <v>0</v>
      </c>
      <c r="L21" s="10" t="n">
        <v>0</v>
      </c>
      <c r="M21" s="10" t="n">
        <v>0</v>
      </c>
      <c r="N21" s="10" t="n">
        <v>0</v>
      </c>
      <c r="O21" s="10" t="n">
        <v>0</v>
      </c>
      <c r="P21" s="10" t="n">
        <v>0</v>
      </c>
      <c r="Q21" s="10" t="n">
        <v>100000000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100000000</v>
      </c>
      <c r="AA21" s="10" t="n">
        <v>0</v>
      </c>
      <c r="AB21" s="10" t="n">
        <v>0</v>
      </c>
      <c r="AC21" s="10" t="n">
        <v>0</v>
      </c>
      <c r="AD21" s="10" t="n">
        <v>100000000</v>
      </c>
      <c r="AE21" s="10" t="n">
        <v>0</v>
      </c>
      <c r="AF21" s="10" t="n">
        <v>0</v>
      </c>
      <c r="AG21" s="10" t="s">
        <v>153</v>
      </c>
    </row>
    <row r="22" customFormat="false" ht="15" hidden="false" customHeight="false" outlineLevel="0" collapsed="false">
      <c r="A22" s="8" t="n">
        <v>21</v>
      </c>
      <c r="B22" s="9" t="n">
        <v>46233</v>
      </c>
      <c r="C22" s="8" t="s">
        <v>154</v>
      </c>
      <c r="D22" s="8" t="s">
        <v>85</v>
      </c>
      <c r="E22" s="8" t="s">
        <v>7</v>
      </c>
      <c r="F22" s="8" t="s">
        <v>155</v>
      </c>
      <c r="G22" s="8" t="s">
        <v>156</v>
      </c>
      <c r="H22" s="8"/>
      <c r="I22" s="8"/>
      <c r="J22" s="8"/>
      <c r="K22" s="10" t="n">
        <v>0</v>
      </c>
      <c r="L22" s="10" t="n">
        <v>0</v>
      </c>
      <c r="M22" s="10" t="n">
        <v>0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5000000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-5000000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s">
        <v>157</v>
      </c>
    </row>
  </sheetData>
  <dataValidations count="3">
    <dataValidation allowBlank="false" operator="between" showDropDown="false" showErrorMessage="false" showInputMessage="false" sqref="D2:D22" type="list">
      <formula1>"Phiếu thu,Phiếu chi,Phiếu nhập,Phiếu xuất,Báo có,Báo nợ"</formula1>
      <formula2>0</formula2>
    </dataValidation>
    <dataValidation allowBlank="false" operator="between" showDropDown="false" showErrorMessage="false" showInputMessage="false" sqref="E2:E22" type="list">
      <formula1>00_DanhMuc!$A$4:$A$13</formula1>
      <formula2>0</formula2>
    </dataValidation>
    <dataValidation allowBlank="false" operator="between" showDropDown="false" showErrorMessage="false" showInputMessage="false" sqref="H2:H22" type="list">
      <formula1>00_DanhMuc!$B$4:$B$11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AG15"/>
  <sheetViews>
    <sheetView showFormulas="false" showGridLines="true" showRowColHeaders="true" showZeros="true" rightToLeft="false" tabSelected="false" showOutlineSymbols="true" defaultGridColor="true" view="normal" topLeftCell="B1" colorId="64" zoomScale="115" zoomScaleNormal="115" zoomScalePageLayoutView="100" workbookViewId="0">
      <selection pane="topLeft" activeCell="B6" activeCellId="0" sqref="B6"/>
    </sheetView>
  </sheetViews>
  <sheetFormatPr defaultRowHeight="15" zeroHeight="false" outlineLevelRow="0" outlineLevelCol="0"/>
  <cols>
    <col collapsed="false" customWidth="true" hidden="false" outlineLevel="0" max="1" min="1" style="1" width="48.01"/>
    <col collapsed="false" customWidth="true" hidden="false" outlineLevel="0" max="2" min="2" style="1" width="18"/>
    <col collapsed="false" customWidth="true" hidden="false" outlineLevel="0" max="3" min="3" style="1" width="36"/>
    <col collapsed="false" customWidth="true" hidden="false" outlineLevel="0" max="4" min="4" style="1" width="24"/>
    <col collapsed="false" customWidth="true" hidden="false" outlineLevel="0" max="1025" min="5" style="1" width="9"/>
  </cols>
  <sheetData>
    <row r="1" customFormat="false" ht="20.25" hidden="false" customHeight="false" outlineLevel="0" collapsed="false">
      <c r="A1" s="2" t="s">
        <v>158</v>
      </c>
      <c r="B1" s="2"/>
      <c r="C1" s="2"/>
      <c r="D1" s="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159</v>
      </c>
      <c r="B3" s="12" t="s">
        <v>160</v>
      </c>
      <c r="C3" s="12" t="s">
        <v>161</v>
      </c>
      <c r="D3" s="12" t="s">
        <v>69</v>
      </c>
      <c r="E3" s="13"/>
      <c r="F3" s="13"/>
      <c r="G3" s="13"/>
      <c r="H3" s="13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4" t="s">
        <v>162</v>
      </c>
      <c r="B4" s="15" t="n">
        <f aca="false">0</f>
        <v>0</v>
      </c>
      <c r="C4" s="16" t="s">
        <v>163</v>
      </c>
      <c r="D4" s="16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4" t="s">
        <v>164</v>
      </c>
      <c r="B5" s="15"/>
      <c r="C5" s="16"/>
      <c r="D5" s="16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4" t="s">
        <v>165</v>
      </c>
      <c r="B6" s="15" t="n">
        <f aca="false">SUM(01_NhatKy!O2:O200)</f>
        <v>226000000</v>
      </c>
      <c r="C6" s="16" t="s">
        <v>166</v>
      </c>
      <c r="D6" s="16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4" t="s">
        <v>167</v>
      </c>
      <c r="B7" s="15" t="n">
        <f aca="false">SUM(01_NhatKy!P2:P200)</f>
        <v>181000000</v>
      </c>
      <c r="C7" s="16" t="s">
        <v>168</v>
      </c>
      <c r="D7" s="16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4" t="s">
        <v>169</v>
      </c>
      <c r="B8" s="15" t="n">
        <f aca="false">SUMIFS(01_NhatKy!P2:P200,01_NhatKy!F2:F200,"*nguyên liệu*")+SUMIFS(01_NhatKy!P2:P200,01_NhatKy!F2:F200,"*hạt nhựa*")+SUMIFS(01_NhatKy!P2:P200,01_NhatKy!F2:F200,"*xăng*")</f>
        <v>31000000</v>
      </c>
      <c r="C8" s="16"/>
      <c r="D8" s="16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14" t="s">
        <v>170</v>
      </c>
      <c r="B9" s="15" t="n">
        <f aca="false">SUMIFS(01_NhatKy!P2:P200,01_NhatKy!F2:F200,"*lương*")+SUMIFS(01_NhatKy!P2:P200,01_NhatKy!F2:F200,"*nhân công*")</f>
        <v>12000000</v>
      </c>
      <c r="C9" s="16"/>
      <c r="D9" s="16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14" t="s">
        <v>171</v>
      </c>
      <c r="B10" s="15" t="n">
        <f aca="false">SUM(01_NhatKy!AC2:AC200)</f>
        <v>1333333</v>
      </c>
      <c r="C10" s="16" t="s">
        <v>172</v>
      </c>
      <c r="D10" s="16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14" t="s">
        <v>173</v>
      </c>
      <c r="B11" s="15" t="n">
        <f aca="false">SUMIFS(01_NhatKy!P2:P200,01_NhatKy!F2:F200,"*dịch vụ*")+SUMIFS(01_NhatKy!P2:P200,01_NhatKy!F2:F200,"*vận chuyển*")+SUMIFS(01_NhatKy!P2:P200,01_NhatKy!F2:F200,"*thuê văn phòng*")</f>
        <v>8000000</v>
      </c>
      <c r="C11" s="16"/>
      <c r="D11" s="16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customFormat="false" ht="15" hidden="false" customHeight="false" outlineLevel="0" collapsed="false">
      <c r="A12" s="14" t="s">
        <v>174</v>
      </c>
      <c r="B12" s="15" t="n">
        <f aca="false">B7-SUM(B8:B11)</f>
        <v>128666667</v>
      </c>
      <c r="C12" s="16"/>
      <c r="D12" s="16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customFormat="false" ht="15" hidden="false" customHeight="false" outlineLevel="0" collapsed="false">
      <c r="A13" s="17" t="s">
        <v>175</v>
      </c>
      <c r="B13" s="18" t="n">
        <f aca="false">SUM(01_NhatKy!U2:U200)</f>
        <v>6540000</v>
      </c>
      <c r="C13" s="16" t="s">
        <v>176</v>
      </c>
      <c r="D13" s="1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customFormat="false" ht="15" hidden="false" customHeight="false" outlineLevel="0" collapsed="false">
      <c r="A14" s="17" t="s">
        <v>177</v>
      </c>
      <c r="B14" s="18" t="n">
        <f aca="false">SUMIFS(01_NhatKy!R2:R200,01_NhatKy!F2:F200,"*Nộp thuế*")</f>
        <v>5000000</v>
      </c>
      <c r="C14" s="16" t="s">
        <v>178</v>
      </c>
      <c r="D14" s="1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customFormat="false" ht="15" hidden="false" customHeight="false" outlineLevel="0" collapsed="false">
      <c r="A15" s="17" t="s">
        <v>179</v>
      </c>
      <c r="B15" s="18" t="n">
        <f aca="false">B4+B13-B14</f>
        <v>1540000</v>
      </c>
      <c r="C15" s="16" t="s">
        <v>180</v>
      </c>
      <c r="D15" s="16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92D050"/>
    <pageSetUpPr fitToPage="false"/>
  </sheetPr>
  <dimension ref="A1:AG11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1" min="1" style="1" width="11.99"/>
    <col collapsed="false" customWidth="true" hidden="false" outlineLevel="0" max="2" min="2" style="1" width="25"/>
    <col collapsed="false" customWidth="true" hidden="false" outlineLevel="0" max="3" min="3" style="1" width="10"/>
    <col collapsed="false" customWidth="true" hidden="false" outlineLevel="0" max="11" min="4" style="1" width="14.01"/>
    <col collapsed="false" customWidth="true" hidden="false" outlineLevel="0" max="1025" min="12" style="1" width="9"/>
  </cols>
  <sheetData>
    <row r="1" customFormat="false" ht="26.25" hidden="false" customHeight="false" outlineLevel="0" collapsed="false">
      <c r="A1" s="19" t="s">
        <v>181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2</v>
      </c>
      <c r="B3" s="12" t="s">
        <v>182</v>
      </c>
      <c r="C3" s="12" t="s">
        <v>46</v>
      </c>
      <c r="D3" s="12" t="s">
        <v>183</v>
      </c>
      <c r="E3" s="12" t="s">
        <v>184</v>
      </c>
      <c r="F3" s="12" t="s">
        <v>185</v>
      </c>
      <c r="G3" s="12" t="s">
        <v>186</v>
      </c>
      <c r="H3" s="12" t="s">
        <v>187</v>
      </c>
      <c r="I3" s="12" t="s">
        <v>188</v>
      </c>
      <c r="J3" s="12" t="s">
        <v>189</v>
      </c>
      <c r="K3" s="12" t="s">
        <v>190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6" t="s">
        <v>8</v>
      </c>
      <c r="B4" s="16" t="s">
        <v>9</v>
      </c>
      <c r="C4" s="16" t="s">
        <v>10</v>
      </c>
      <c r="D4" s="15" t="n">
        <v>20</v>
      </c>
      <c r="E4" s="15" t="n">
        <v>10000000</v>
      </c>
      <c r="F4" s="15" t="n">
        <f aca="false">SUMIFS(01_NhatKy!K$2:K$200,01_NhatKy!H$2:H$200,A4)</f>
        <v>100</v>
      </c>
      <c r="G4" s="15" t="n">
        <f aca="false">SUMIFS(01_NhatKy!L$2:L$200,01_NhatKy!H$2:H$200,A4,01_NhatKy!K$2:K$200,"&gt;0")*F4</f>
        <v>50000000</v>
      </c>
      <c r="H4" s="15" t="n">
        <f aca="false">SUMIFS(01_NhatKy!M$2:M$200,01_NhatKy!H$2:H$200,A4)</f>
        <v>60</v>
      </c>
      <c r="I4" s="15" t="n">
        <f aca="false">IFERROR((E4+G4)/(D4+F4)*H4,0)</f>
        <v>30000000</v>
      </c>
      <c r="J4" s="15" t="n">
        <f aca="false">D4+F4-H4</f>
        <v>60</v>
      </c>
      <c r="K4" s="15" t="n">
        <f aca="false">E4+G4-I4</f>
        <v>30000000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6" t="s">
        <v>12</v>
      </c>
      <c r="B5" s="16" t="s">
        <v>13</v>
      </c>
      <c r="C5" s="16" t="s">
        <v>14</v>
      </c>
      <c r="D5" s="15" t="n">
        <v>50</v>
      </c>
      <c r="E5" s="15" t="n">
        <v>4000000</v>
      </c>
      <c r="F5" s="15" t="n">
        <f aca="false">SUMIFS(01_NhatKy!K$2:K$200,01_NhatKy!H$2:H$200,A5)</f>
        <v>0</v>
      </c>
      <c r="G5" s="15" t="n">
        <f aca="false">SUMIFS(01_NhatKy!L$2:L$200,01_NhatKy!H$2:H$200,A5,01_NhatKy!K$2:K$200,"&gt;0")*F5</f>
        <v>0</v>
      </c>
      <c r="H5" s="15" t="n">
        <f aca="false">SUMIFS(01_NhatKy!M$2:M$200,01_NhatKy!H$2:H$200,A5)</f>
        <v>0</v>
      </c>
      <c r="I5" s="15" t="n">
        <f aca="false">IFERROR((E5+G5)/(D5+F5)*H5,0)</f>
        <v>0</v>
      </c>
      <c r="J5" s="15" t="n">
        <f aca="false">D5+F5-H5</f>
        <v>50</v>
      </c>
      <c r="K5" s="15" t="n">
        <f aca="false">E5+G5-I5</f>
        <v>4000000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6" t="s">
        <v>16</v>
      </c>
      <c r="B6" s="16" t="s">
        <v>17</v>
      </c>
      <c r="C6" s="16" t="s">
        <v>18</v>
      </c>
      <c r="D6" s="15" t="n">
        <v>300</v>
      </c>
      <c r="E6" s="15" t="n">
        <v>6600000</v>
      </c>
      <c r="F6" s="15" t="n">
        <f aca="false">SUMIFS(01_NhatKy!K$2:K$200,01_NhatKy!H$2:H$200,A6)</f>
        <v>1000</v>
      </c>
      <c r="G6" s="15" t="n">
        <f aca="false">SUMIFS(01_NhatKy!L$2:L$200,01_NhatKy!H$2:H$200,A6,01_NhatKy!K$2:K$200,"&gt;0")*F6</f>
        <v>22000000</v>
      </c>
      <c r="H6" s="15" t="n">
        <f aca="false">SUMIFS(01_NhatKy!M$2:M$200,01_NhatKy!H$2:H$200,A6)</f>
        <v>0</v>
      </c>
      <c r="I6" s="15" t="n">
        <f aca="false">IFERROR((E6+G6)/(D6+F6)*H6,0)</f>
        <v>0</v>
      </c>
      <c r="J6" s="15" t="n">
        <f aca="false">D6+F6-H6</f>
        <v>1300</v>
      </c>
      <c r="K6" s="15" t="n">
        <f aca="false">E6+G6-I6</f>
        <v>28600000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6" t="s">
        <v>20</v>
      </c>
      <c r="B7" s="16" t="s">
        <v>21</v>
      </c>
      <c r="C7" s="16" t="s">
        <v>22</v>
      </c>
      <c r="D7" s="15" t="n">
        <v>500</v>
      </c>
      <c r="E7" s="15" t="n">
        <v>27500000</v>
      </c>
      <c r="F7" s="15" t="n">
        <f aca="false">SUMIFS(01_NhatKy!K$2:K$200,01_NhatKy!H$2:H$200,A7)</f>
        <v>0</v>
      </c>
      <c r="G7" s="15" t="n">
        <f aca="false">SUMIFS(01_NhatKy!L$2:L$200,01_NhatKy!H$2:H$200,A7,01_NhatKy!K$2:K$200,"&gt;0")*F7</f>
        <v>0</v>
      </c>
      <c r="H7" s="15" t="n">
        <f aca="false">SUMIFS(01_NhatKy!M$2:M$200,01_NhatKy!H$2:H$200,A7)</f>
        <v>400</v>
      </c>
      <c r="I7" s="15" t="n">
        <f aca="false">IFERROR((E7+G7)/(D7+F7)*H7,0)</f>
        <v>22000000</v>
      </c>
      <c r="J7" s="15" t="n">
        <f aca="false">D7+F7-H7</f>
        <v>100</v>
      </c>
      <c r="K7" s="15" t="n">
        <f aca="false">E7+G7-I7</f>
        <v>5500000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6" t="s">
        <v>24</v>
      </c>
      <c r="B8" s="16" t="s">
        <v>25</v>
      </c>
      <c r="C8" s="16" t="s">
        <v>26</v>
      </c>
      <c r="D8" s="15" t="n">
        <v>0</v>
      </c>
      <c r="E8" s="15" t="n">
        <v>0</v>
      </c>
      <c r="F8" s="15" t="n">
        <f aca="false">SUMIFS(01_NhatKy!K$2:K$200,01_NhatKy!H$2:H$200,A8)</f>
        <v>0</v>
      </c>
      <c r="G8" s="15" t="n">
        <f aca="false">SUMIFS(01_NhatKy!L$2:L$200,01_NhatKy!H$2:H$200,A8,01_NhatKy!K$2:K$200,"&gt;0")*F8</f>
        <v>0</v>
      </c>
      <c r="H8" s="15" t="n">
        <f aca="false">SUMIFS(01_NhatKy!M$2:M$200,01_NhatKy!H$2:H$200,A8)</f>
        <v>0</v>
      </c>
      <c r="I8" s="15" t="n">
        <f aca="false">IFERROR((E8+G8)/(D8+F8)*H8,0)</f>
        <v>0</v>
      </c>
      <c r="J8" s="15" t="n">
        <f aca="false">D8+F8-H8</f>
        <v>0</v>
      </c>
      <c r="K8" s="15" t="n">
        <f aca="false">E8+G8-I8</f>
        <v>0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16" t="s">
        <v>32</v>
      </c>
      <c r="B9" s="16" t="s">
        <v>33</v>
      </c>
      <c r="C9" s="16" t="s">
        <v>22</v>
      </c>
      <c r="D9" s="15" t="n">
        <v>0</v>
      </c>
      <c r="E9" s="15" t="n">
        <v>0</v>
      </c>
      <c r="F9" s="15" t="n">
        <f aca="false">SUMIFS(01_NhatKy!K$2:K$200,01_NhatKy!H$2:H$200,A9)</f>
        <v>1</v>
      </c>
      <c r="G9" s="15" t="n">
        <f aca="false">SUMIFS(01_NhatKy!L$2:L$200,01_NhatKy!H$2:H$200,A9,01_NhatKy!K$2:K$200,"&gt;0")*F9</f>
        <v>6000000</v>
      </c>
      <c r="H9" s="15" t="n">
        <f aca="false">SUMIFS(01_NhatKy!M$2:M$200,01_NhatKy!H$2:H$200,A9)</f>
        <v>0</v>
      </c>
      <c r="I9" s="15" t="n">
        <f aca="false">IFERROR((E9+G9)/(D9+F9)*H9,0)</f>
        <v>0</v>
      </c>
      <c r="J9" s="15" t="n">
        <f aca="false">D9+F9-H9</f>
        <v>1</v>
      </c>
      <c r="K9" s="15" t="n">
        <f aca="false">E9+G9-I9</f>
        <v>6000000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16" t="s">
        <v>35</v>
      </c>
      <c r="B10" s="16" t="s">
        <v>36</v>
      </c>
      <c r="C10" s="16" t="s">
        <v>22</v>
      </c>
      <c r="D10" s="15" t="n">
        <v>0</v>
      </c>
      <c r="E10" s="15" t="n">
        <v>0</v>
      </c>
      <c r="F10" s="15" t="n">
        <f aca="false">SUMIFS(01_NhatKy!K$2:K$200,01_NhatKy!H$2:H$200,A10)</f>
        <v>1</v>
      </c>
      <c r="G10" s="15" t="n">
        <f aca="false">SUMIFS(01_NhatKy!L$2:L$200,01_NhatKy!H$2:H$200,A10,01_NhatKy!K$2:K$200,"&gt;0")*F10</f>
        <v>80000000</v>
      </c>
      <c r="H10" s="15" t="n">
        <f aca="false">SUMIFS(01_NhatKy!M$2:M$200,01_NhatKy!H$2:H$200,A10)</f>
        <v>0</v>
      </c>
      <c r="I10" s="15" t="n">
        <f aca="false">IFERROR((E10+G10)/(D10+F10)*H10,0)</f>
        <v>0</v>
      </c>
      <c r="J10" s="15" t="n">
        <f aca="false">D10+F10-H10</f>
        <v>1</v>
      </c>
      <c r="K10" s="15" t="n">
        <f aca="false">E10+G10-I10</f>
        <v>80000000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20" t="s">
        <v>191</v>
      </c>
      <c r="B11" s="20"/>
      <c r="C11" s="20"/>
      <c r="D11" s="21" t="n">
        <f aca="false">SUM(D4:D10)</f>
        <v>870</v>
      </c>
      <c r="E11" s="21" t="n">
        <f aca="false">SUM(E4:E10)</f>
        <v>48100000</v>
      </c>
      <c r="F11" s="21" t="n">
        <f aca="false">SUM(F4:F10)</f>
        <v>1102</v>
      </c>
      <c r="G11" s="21" t="n">
        <f aca="false">SUM(G4:G10)</f>
        <v>158000000</v>
      </c>
      <c r="H11" s="21" t="n">
        <f aca="false">SUM(H4:H10)</f>
        <v>460</v>
      </c>
      <c r="I11" s="21" t="n">
        <f aca="false">SUM(I4:I10)</f>
        <v>52000000</v>
      </c>
      <c r="J11" s="21" t="n">
        <f aca="false">SUM(J4:J10)</f>
        <v>1512</v>
      </c>
      <c r="K11" s="21" t="n">
        <f aca="false">SUM(K4:K10)</f>
        <v>154100000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</sheetData>
  <mergeCells count="1">
    <mergeCell ref="A1:K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00B050"/>
    <pageSetUpPr fitToPage="false"/>
  </sheetPr>
  <dimension ref="A1:A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27.99"/>
    <col collapsed="false" customWidth="true" hidden="false" outlineLevel="0" max="4" min="2" style="1" width="18"/>
    <col collapsed="false" customWidth="true" hidden="false" outlineLevel="0" max="5" min="5" style="1" width="30.01"/>
    <col collapsed="false" customWidth="true" hidden="false" outlineLevel="0" max="1025" min="6" style="1" width="9"/>
  </cols>
  <sheetData>
    <row r="1" customFormat="false" ht="27.75" hidden="false" customHeight="false" outlineLevel="0" collapsed="false">
      <c r="A1" s="22" t="s">
        <v>192</v>
      </c>
      <c r="B1" s="22"/>
      <c r="C1" s="22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159</v>
      </c>
      <c r="B3" s="12" t="s">
        <v>193</v>
      </c>
      <c r="C3" s="12" t="s">
        <v>194</v>
      </c>
      <c r="D3" s="12" t="s">
        <v>195</v>
      </c>
      <c r="E3" s="12" t="s">
        <v>196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4" t="s">
        <v>197</v>
      </c>
      <c r="B4" s="15" t="n">
        <v>0</v>
      </c>
      <c r="C4" s="15"/>
      <c r="D4" s="15"/>
      <c r="E4" s="16" t="s">
        <v>198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4" t="s">
        <v>199</v>
      </c>
      <c r="B5" s="15" t="n">
        <f aca="false">SUM(01_NhatKy!Q2:Q200)</f>
        <v>310000000</v>
      </c>
      <c r="C5" s="15" t="n">
        <f aca="false">-SUMIF(01_NhatKy!Z2:Z200,"&lt;0",01_NhatKy!Z2:Z200)</f>
        <v>65000000</v>
      </c>
      <c r="D5" s="15" t="n">
        <f aca="false">B4+B5-C5</f>
        <v>245000000</v>
      </c>
      <c r="E5" s="16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4" t="s">
        <v>200</v>
      </c>
      <c r="B6" s="15" t="n">
        <v>0</v>
      </c>
      <c r="C6" s="15"/>
      <c r="D6" s="15"/>
      <c r="E6" s="16" t="s">
        <v>198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4" t="s">
        <v>201</v>
      </c>
      <c r="B7" s="15" t="n">
        <f aca="false">SUMIF(01_NhatKy!AA2:AA200,"&gt;0",01_NhatKy!AA2:AA200)</f>
        <v>102000000</v>
      </c>
      <c r="C7" s="15" t="n">
        <f aca="false">-SUMIF(01_NhatKy!AA2:AA200,"&lt;0",01_NhatKy!AA2:AA200)</f>
        <v>167200000</v>
      </c>
      <c r="D7" s="15" t="n">
        <f aca="false">B6+B7-C7</f>
        <v>-65200000</v>
      </c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00B0F0"/>
    <pageSetUpPr fitToPage="false"/>
  </sheetPr>
  <dimension ref="A1:AG1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B10" activeCellId="0" sqref="B10"/>
    </sheetView>
  </sheetViews>
  <sheetFormatPr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3" min="2" style="1" width="18"/>
    <col collapsed="false" customWidth="true" hidden="false" outlineLevel="0" max="5" min="4" style="1" width="32"/>
    <col collapsed="false" customWidth="true" hidden="false" outlineLevel="0" max="1025" min="6" style="1" width="9"/>
  </cols>
  <sheetData>
    <row r="1" customFormat="false" ht="30.75" hidden="false" customHeight="false" outlineLevel="0" collapsed="false">
      <c r="A1" s="23" t="s">
        <v>202</v>
      </c>
      <c r="B1" s="23"/>
      <c r="C1" s="23"/>
      <c r="D1" s="23"/>
      <c r="E1" s="23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159</v>
      </c>
      <c r="B3" s="12" t="s">
        <v>55</v>
      </c>
      <c r="C3" s="12" t="s">
        <v>56</v>
      </c>
      <c r="D3" s="12" t="s">
        <v>196</v>
      </c>
      <c r="E3" s="12" t="s">
        <v>69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6" t="s">
        <v>203</v>
      </c>
      <c r="B4" s="15" t="n">
        <v>0</v>
      </c>
      <c r="C4" s="15" t="n">
        <v>0</v>
      </c>
      <c r="D4" s="16" t="s">
        <v>204</v>
      </c>
      <c r="E4" s="16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6" t="s">
        <v>164</v>
      </c>
      <c r="B5" s="15" t="n">
        <f aca="false">SUM(01_NhatKy!S2:S200)</f>
        <v>18200000</v>
      </c>
      <c r="C5" s="15" t="n">
        <f aca="false">SUM(01_NhatKy!T2:T200)</f>
        <v>22800000</v>
      </c>
      <c r="D5" s="16" t="s">
        <v>205</v>
      </c>
      <c r="E5" s="16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6" t="s">
        <v>206</v>
      </c>
      <c r="B6" s="15"/>
      <c r="C6" s="15" t="n">
        <f aca="false">MAX(C4+C5-B4-B5,0)</f>
        <v>4600000</v>
      </c>
      <c r="D6" s="16" t="s">
        <v>207</v>
      </c>
      <c r="E6" s="16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6" t="s">
        <v>208</v>
      </c>
      <c r="B7" s="15" t="n">
        <v>0</v>
      </c>
      <c r="C7" s="15" t="n">
        <f aca="false">SUMIFS(01_NhatKy!R2:R200,01_NhatKy!F2:F200,"*Nộp thuế*")</f>
        <v>5000000</v>
      </c>
      <c r="D7" s="16" t="s">
        <v>209</v>
      </c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6" t="s">
        <v>210</v>
      </c>
      <c r="B8" s="15" t="n">
        <v>0</v>
      </c>
      <c r="C8" s="15"/>
      <c r="D8" s="16" t="s">
        <v>204</v>
      </c>
      <c r="E8" s="16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16" t="s">
        <v>211</v>
      </c>
      <c r="B9" s="15"/>
      <c r="C9" s="15"/>
      <c r="D9" s="16" t="s">
        <v>196</v>
      </c>
      <c r="E9" s="16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16" t="s">
        <v>212</v>
      </c>
      <c r="B10" s="15" t="n">
        <f aca="false">MAX(B4+B5-C4-C5+C7-B8,0)</f>
        <v>400000</v>
      </c>
      <c r="C10" s="15"/>
      <c r="D10" s="16" t="s">
        <v>196</v>
      </c>
      <c r="E10" s="16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16" t="s">
        <v>213</v>
      </c>
      <c r="B11" s="15"/>
      <c r="C11" s="15" t="n">
        <f aca="false">MAX(C4+C5-B4-B5-C7+B8,0)</f>
        <v>0</v>
      </c>
      <c r="D11" s="16" t="s">
        <v>196</v>
      </c>
      <c r="E11" s="16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0070C0"/>
    <pageSetUpPr fitToPage="false"/>
  </sheetPr>
  <dimension ref="A1:A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7" min="2" style="1" width="16"/>
    <col collapsed="false" customWidth="true" hidden="false" outlineLevel="0" max="8" min="8" style="1" width="24"/>
    <col collapsed="false" customWidth="true" hidden="false" outlineLevel="0" max="1025" min="9" style="1" width="9"/>
  </cols>
  <sheetData>
    <row r="1" customFormat="false" ht="26.25" hidden="false" customHeight="false" outlineLevel="0" collapsed="false">
      <c r="A1" s="19" t="s">
        <v>214</v>
      </c>
      <c r="B1" s="19"/>
      <c r="C1" s="19"/>
      <c r="D1" s="19"/>
      <c r="E1" s="19"/>
      <c r="F1" s="19"/>
      <c r="G1" s="19"/>
      <c r="H1" s="19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44</v>
      </c>
      <c r="B3" s="12" t="s">
        <v>215</v>
      </c>
      <c r="C3" s="12" t="s">
        <v>216</v>
      </c>
      <c r="D3" s="12" t="s">
        <v>217</v>
      </c>
      <c r="E3" s="12" t="s">
        <v>218</v>
      </c>
      <c r="F3" s="12" t="s">
        <v>219</v>
      </c>
      <c r="G3" s="12" t="s">
        <v>220</v>
      </c>
      <c r="H3" s="12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6" t="s">
        <v>73</v>
      </c>
      <c r="B4" s="15" t="n">
        <f aca="false">SUMIFS(01_NhatKy!V$2:V$200,01_NhatKy!G$2:G$200,A4)</f>
        <v>42900000</v>
      </c>
      <c r="C4" s="15" t="n">
        <f aca="false">SUMIFS(01_NhatKy!W$2:W$200,01_NhatKy!G$2:G$200,A4)</f>
        <v>55000000</v>
      </c>
      <c r="D4" s="15" t="n">
        <f aca="false">MAX(B4-C4,0)</f>
        <v>0</v>
      </c>
      <c r="E4" s="15" t="n">
        <f aca="false">SUMIFS(01_NhatKy!X$2:X$200,01_NhatKy!G$2:G$200,A4)</f>
        <v>0</v>
      </c>
      <c r="F4" s="15" t="n">
        <f aca="false">SUMIFS(01_NhatKy!Y$2:Y$200,01_NhatKy!G$2:G$200,A4)</f>
        <v>0</v>
      </c>
      <c r="G4" s="15" t="n">
        <f aca="false">MAX(E4-F4,0)</f>
        <v>0</v>
      </c>
      <c r="H4" s="16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6" t="s">
        <v>92</v>
      </c>
      <c r="B5" s="15" t="n">
        <f aca="false">SUMIFS(01_NhatKy!V$2:V$200,01_NhatKy!G$2:G$200,A5)</f>
        <v>0</v>
      </c>
      <c r="C5" s="15" t="n">
        <f aca="false">SUMIFS(01_NhatKy!W$2:W$200,01_NhatKy!G$2:G$200,A5)</f>
        <v>33000000</v>
      </c>
      <c r="D5" s="15" t="n">
        <f aca="false">MAX(B5-C5,0)</f>
        <v>0</v>
      </c>
      <c r="E5" s="15" t="n">
        <f aca="false">SUMIFS(01_NhatKy!X$2:X$200,01_NhatKy!G$2:G$200,A5)</f>
        <v>0</v>
      </c>
      <c r="F5" s="15" t="n">
        <f aca="false">SUMIFS(01_NhatKy!Y$2:Y$200,01_NhatKy!G$2:G$200,A5)</f>
        <v>0</v>
      </c>
      <c r="G5" s="15" t="n">
        <f aca="false">MAX(E5-F5,0)</f>
        <v>0</v>
      </c>
      <c r="H5" s="16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6" t="s">
        <v>78</v>
      </c>
      <c r="B6" s="15" t="n">
        <f aca="false">SUMIFS(01_NhatKy!V$2:V$200,01_NhatKy!G$2:G$200,A6)</f>
        <v>0</v>
      </c>
      <c r="C6" s="15" t="n">
        <f aca="false">SUMIFS(01_NhatKy!W$2:W$200,01_NhatKy!G$2:G$200,A6)</f>
        <v>0</v>
      </c>
      <c r="D6" s="15" t="n">
        <f aca="false">MAX(B6-C6,0)</f>
        <v>0</v>
      </c>
      <c r="E6" s="15" t="n">
        <f aca="false">SUMIFS(01_NhatKy!X$2:X$200,01_NhatKy!G$2:G$200,A6)</f>
        <v>55000000</v>
      </c>
      <c r="F6" s="15" t="n">
        <f aca="false">SUMIFS(01_NhatKy!Y$2:Y$200,01_NhatKy!G$2:G$200,A6)</f>
        <v>0</v>
      </c>
      <c r="G6" s="15" t="n">
        <f aca="false">MAX(E6-F6,0)</f>
        <v>55000000</v>
      </c>
      <c r="H6" s="16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6" t="s">
        <v>96</v>
      </c>
      <c r="B7" s="15" t="n">
        <f aca="false">SUMIFS(01_NhatKy!V$2:V$200,01_NhatKy!G$2:G$200,A7)</f>
        <v>0</v>
      </c>
      <c r="C7" s="15" t="n">
        <f aca="false">SUMIFS(01_NhatKy!W$2:W$200,01_NhatKy!G$2:G$200,A7)</f>
        <v>0</v>
      </c>
      <c r="D7" s="15" t="n">
        <f aca="false">MAX(B7-C7,0)</f>
        <v>0</v>
      </c>
      <c r="E7" s="15" t="n">
        <f aca="false">SUMIFS(01_NhatKy!X$2:X$200,01_NhatKy!G$2:G$200,A7)</f>
        <v>24200000</v>
      </c>
      <c r="F7" s="15" t="n">
        <f aca="false">SUMIFS(01_NhatKy!Y$2:Y$200,01_NhatKy!G$2:G$200,A7)</f>
        <v>0</v>
      </c>
      <c r="G7" s="15" t="n">
        <f aca="false">MAX(E7-F7,0)</f>
        <v>24200000</v>
      </c>
      <c r="H7" s="16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6" t="s">
        <v>221</v>
      </c>
      <c r="B8" s="15" t="n">
        <f aca="false">SUMIFS(01_NhatKy!V$2:V$200,01_NhatKy!G$2:G$200,A8)</f>
        <v>0</v>
      </c>
      <c r="C8" s="15" t="n">
        <f aca="false">SUMIFS(01_NhatKy!W$2:W$200,01_NhatKy!G$2:G$200,A8)</f>
        <v>0</v>
      </c>
      <c r="D8" s="15" t="n">
        <f aca="false">MAX(B8-C8,0)</f>
        <v>0</v>
      </c>
      <c r="E8" s="15" t="n">
        <f aca="false">SUMIFS(01_NhatKy!X$2:X$200,01_NhatKy!G$2:G$200,A8)</f>
        <v>0</v>
      </c>
      <c r="F8" s="15" t="n">
        <f aca="false">SUMIFS(01_NhatKy!Y$2:Y$200,01_NhatKy!G$2:G$200,A8)</f>
        <v>0</v>
      </c>
      <c r="G8" s="15" t="n">
        <f aca="false">MAX(E8-F8,0)</f>
        <v>0</v>
      </c>
      <c r="H8" s="16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16" t="s">
        <v>148</v>
      </c>
      <c r="B9" s="15" t="n">
        <f aca="false">SUMIFS(01_NhatKy!V$2:V$200,01_NhatKy!G$2:G$200,A9)</f>
        <v>0</v>
      </c>
      <c r="C9" s="15" t="n">
        <f aca="false">SUMIFS(01_NhatKy!W$2:W$200,01_NhatKy!G$2:G$200,A9)</f>
        <v>0</v>
      </c>
      <c r="D9" s="15" t="n">
        <f aca="false">MAX(B9-C9,0)</f>
        <v>0</v>
      </c>
      <c r="E9" s="15" t="n">
        <f aca="false">SUMIFS(01_NhatKy!X$2:X$200,01_NhatKy!G$2:G$200,A9)</f>
        <v>0</v>
      </c>
      <c r="F9" s="15" t="n">
        <f aca="false">SUMIFS(01_NhatKy!Y$2:Y$200,01_NhatKy!G$2:G$200,A9)</f>
        <v>88000000</v>
      </c>
      <c r="G9" s="15" t="n">
        <f aca="false">MAX(E9-F9,0)</f>
        <v>0</v>
      </c>
      <c r="H9" s="16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16" t="s">
        <v>156</v>
      </c>
      <c r="B10" s="15" t="n">
        <f aca="false">SUMIFS(01_NhatKy!V$2:V$200,01_NhatKy!G$2:G$200,A10)</f>
        <v>0</v>
      </c>
      <c r="C10" s="15" t="n">
        <f aca="false">SUMIFS(01_NhatKy!W$2:W$200,01_NhatKy!G$2:G$200,A10)</f>
        <v>0</v>
      </c>
      <c r="D10" s="15" t="n">
        <f aca="false">MAX(B10-C10,0)</f>
        <v>0</v>
      </c>
      <c r="E10" s="15" t="n">
        <f aca="false">SUMIFS(01_NhatKy!X$2:X$200,01_NhatKy!G$2:G$200,A10)</f>
        <v>0</v>
      </c>
      <c r="F10" s="15" t="n">
        <f aca="false">SUMIFS(01_NhatKy!Y$2:Y$200,01_NhatKy!G$2:G$200,A10)</f>
        <v>0</v>
      </c>
      <c r="G10" s="15" t="n">
        <f aca="false">MAX(E10-F10,0)</f>
        <v>0</v>
      </c>
      <c r="H10" s="16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16" t="s">
        <v>152</v>
      </c>
      <c r="B11" s="15" t="n">
        <f aca="false">SUMIFS(01_NhatKy!V$2:V$200,01_NhatKy!G$2:G$200,A11)</f>
        <v>0</v>
      </c>
      <c r="C11" s="15" t="n">
        <f aca="false">SUMIFS(01_NhatKy!W$2:W$200,01_NhatKy!G$2:G$200,A11)</f>
        <v>0</v>
      </c>
      <c r="D11" s="15" t="n">
        <f aca="false">MAX(B11-C11,0)</f>
        <v>0</v>
      </c>
      <c r="E11" s="15" t="n">
        <f aca="false">SUMIFS(01_NhatKy!X$2:X$200,01_NhatKy!G$2:G$200,A11)</f>
        <v>0</v>
      </c>
      <c r="F11" s="15" t="n">
        <f aca="false">SUMIFS(01_NhatKy!Y$2:Y$200,01_NhatKy!G$2:G$200,A11)</f>
        <v>0</v>
      </c>
      <c r="G11" s="15" t="n">
        <f aca="false">MAX(E11-F11,0)</f>
        <v>0</v>
      </c>
      <c r="H11" s="1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customFormat="false" ht="15" hidden="false" customHeight="false" outlineLevel="0" collapsed="false">
      <c r="A12" s="20" t="s">
        <v>191</v>
      </c>
      <c r="B12" s="21" t="n">
        <f aca="false">SUM(B4:B11)</f>
        <v>42900000</v>
      </c>
      <c r="C12" s="21" t="n">
        <f aca="false">SUM(C4:C11)</f>
        <v>88000000</v>
      </c>
      <c r="D12" s="21" t="n">
        <f aca="false">SUM(D4:D11)</f>
        <v>0</v>
      </c>
      <c r="E12" s="21" t="n">
        <f aca="false">SUM(E4:E11)</f>
        <v>79200000</v>
      </c>
      <c r="F12" s="21" t="n">
        <f aca="false">SUM(F4:F11)</f>
        <v>88000000</v>
      </c>
      <c r="G12" s="21" t="n">
        <f aca="false">SUM(G4:G11)</f>
        <v>79200000</v>
      </c>
      <c r="H12" s="2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002060"/>
    <pageSetUpPr fitToPage="false"/>
  </sheetPr>
  <dimension ref="A1:A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7.99"/>
    <col collapsed="false" customWidth="true" hidden="false" outlineLevel="0" max="11" min="3" style="1" width="16"/>
    <col collapsed="false" customWidth="true" hidden="false" outlineLevel="0" max="1025" min="12" style="1" width="9"/>
  </cols>
  <sheetData>
    <row r="1" customFormat="false" ht="26.25" hidden="false" customHeight="false" outlineLevel="0" collapsed="false">
      <c r="A1" s="19" t="s">
        <v>222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223</v>
      </c>
      <c r="B3" s="12" t="s">
        <v>224</v>
      </c>
      <c r="C3" s="12" t="s">
        <v>225</v>
      </c>
      <c r="D3" s="12" t="s">
        <v>226</v>
      </c>
      <c r="E3" s="12" t="s">
        <v>227</v>
      </c>
      <c r="F3" s="12" t="s">
        <v>228</v>
      </c>
      <c r="G3" s="12" t="s">
        <v>229</v>
      </c>
      <c r="H3" s="12" t="s">
        <v>230</v>
      </c>
      <c r="I3" s="12" t="s">
        <v>231</v>
      </c>
      <c r="J3" s="12" t="s">
        <v>232</v>
      </c>
      <c r="K3" s="12" t="s">
        <v>69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6" t="s">
        <v>35</v>
      </c>
      <c r="B4" s="16" t="s">
        <v>36</v>
      </c>
      <c r="C4" s="24" t="n">
        <v>46229</v>
      </c>
      <c r="D4" s="15" t="n">
        <v>80000000</v>
      </c>
      <c r="E4" s="15" t="n">
        <v>0.2</v>
      </c>
      <c r="F4" s="15" t="n">
        <f aca="false">D4*E4/12</f>
        <v>1333333.33333333</v>
      </c>
      <c r="G4" s="15" t="n">
        <f aca="false">SUM(01_NhatKy!AC2:AC200)</f>
        <v>1333333</v>
      </c>
      <c r="H4" s="16"/>
      <c r="I4" s="16"/>
      <c r="J4" s="16"/>
      <c r="K4" s="16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6"/>
      <c r="B5" s="16"/>
      <c r="C5" s="24"/>
      <c r="D5" s="15"/>
      <c r="E5" s="15"/>
      <c r="F5" s="15"/>
      <c r="G5" s="15"/>
      <c r="H5" s="16"/>
      <c r="I5" s="16"/>
      <c r="J5" s="16"/>
      <c r="K5" s="16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6"/>
      <c r="B6" s="16"/>
      <c r="C6" s="24"/>
      <c r="D6" s="15"/>
      <c r="E6" s="15"/>
      <c r="F6" s="15"/>
      <c r="G6" s="15"/>
      <c r="H6" s="16"/>
      <c r="I6" s="16"/>
      <c r="J6" s="16"/>
      <c r="K6" s="16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6"/>
      <c r="B7" s="16"/>
      <c r="C7" s="24"/>
      <c r="D7" s="15"/>
      <c r="E7" s="15"/>
      <c r="F7" s="15"/>
      <c r="G7" s="15"/>
      <c r="H7" s="16"/>
      <c r="I7" s="16"/>
      <c r="J7" s="16"/>
      <c r="K7" s="16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6"/>
      <c r="B8" s="16"/>
      <c r="C8" s="24"/>
      <c r="D8" s="15"/>
      <c r="E8" s="15"/>
      <c r="F8" s="15"/>
      <c r="G8" s="15"/>
      <c r="H8" s="16"/>
      <c r="I8" s="16"/>
      <c r="J8" s="16"/>
      <c r="K8" s="16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16"/>
      <c r="B9" s="16"/>
      <c r="C9" s="24"/>
      <c r="D9" s="15"/>
      <c r="E9" s="15"/>
      <c r="F9" s="15"/>
      <c r="G9" s="15"/>
      <c r="H9" s="16"/>
      <c r="I9" s="16"/>
      <c r="J9" s="16"/>
      <c r="K9" s="16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16"/>
      <c r="B10" s="16"/>
      <c r="C10" s="24"/>
      <c r="D10" s="15"/>
      <c r="E10" s="15"/>
      <c r="F10" s="15"/>
      <c r="G10" s="15"/>
      <c r="H10" s="16"/>
      <c r="I10" s="16"/>
      <c r="J10" s="16"/>
      <c r="K10" s="16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16"/>
      <c r="B11" s="16"/>
      <c r="C11" s="24"/>
      <c r="D11" s="15"/>
      <c r="E11" s="15"/>
      <c r="F11" s="15"/>
      <c r="G11" s="15"/>
      <c r="H11" s="16"/>
      <c r="I11" s="16"/>
      <c r="J11" s="16"/>
      <c r="K11" s="16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customFormat="false" ht="15" hidden="false" customHeight="false" outlineLevel="0" collapsed="false">
      <c r="A12" s="16"/>
      <c r="B12" s="16"/>
      <c r="C12" s="24"/>
      <c r="D12" s="15"/>
      <c r="E12" s="15"/>
      <c r="F12" s="15"/>
      <c r="G12" s="15"/>
      <c r="H12" s="16"/>
      <c r="I12" s="16"/>
      <c r="J12" s="16"/>
      <c r="K12" s="16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customFormat="false" ht="15" hidden="false" customHeight="false" outlineLevel="0" collapsed="false">
      <c r="A13" s="16"/>
      <c r="B13" s="16"/>
      <c r="C13" s="24"/>
      <c r="D13" s="15"/>
      <c r="E13" s="15"/>
      <c r="F13" s="15"/>
      <c r="G13" s="15"/>
      <c r="H13" s="16"/>
      <c r="I13" s="16"/>
      <c r="J13" s="16"/>
      <c r="K13" s="16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customFormat="false" ht="15" hidden="false" customHeight="false" outlineLevel="0" collapsed="false">
      <c r="A14" s="16"/>
      <c r="B14" s="16"/>
      <c r="C14" s="24"/>
      <c r="D14" s="15"/>
      <c r="E14" s="15"/>
      <c r="F14" s="15"/>
      <c r="G14" s="15"/>
      <c r="H14" s="16"/>
      <c r="I14" s="16"/>
      <c r="J14" s="16"/>
      <c r="K14" s="16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customFormat="false" ht="15" hidden="false" customHeight="false" outlineLevel="0" collapsed="false">
      <c r="A15" s="16"/>
      <c r="B15" s="16"/>
      <c r="C15" s="24"/>
      <c r="D15" s="15"/>
      <c r="E15" s="15"/>
      <c r="F15" s="15"/>
      <c r="G15" s="15"/>
      <c r="H15" s="16"/>
      <c r="I15" s="16"/>
      <c r="J15" s="16"/>
      <c r="K15" s="16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customFormat="false" ht="15" hidden="false" customHeight="false" outlineLevel="0" collapsed="false">
      <c r="A16" s="16"/>
      <c r="B16" s="16"/>
      <c r="C16" s="24"/>
      <c r="D16" s="15"/>
      <c r="E16" s="15"/>
      <c r="F16" s="15"/>
      <c r="G16" s="15"/>
      <c r="H16" s="16"/>
      <c r="I16" s="16"/>
      <c r="J16" s="16"/>
      <c r="K16" s="16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customFormat="false" ht="15" hidden="false" customHeight="false" outlineLevel="0" collapsed="false">
      <c r="A17" s="16"/>
      <c r="B17" s="16"/>
      <c r="C17" s="24"/>
      <c r="D17" s="15"/>
      <c r="E17" s="15"/>
      <c r="F17" s="15"/>
      <c r="G17" s="15"/>
      <c r="H17" s="16"/>
      <c r="I17" s="16"/>
      <c r="J17" s="16"/>
      <c r="K17" s="16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customFormat="false" ht="15" hidden="false" customHeight="false" outlineLevel="0" collapsed="false">
      <c r="A18" s="16"/>
      <c r="B18" s="16"/>
      <c r="C18" s="24"/>
      <c r="D18" s="15"/>
      <c r="E18" s="15"/>
      <c r="F18" s="15"/>
      <c r="G18" s="15"/>
      <c r="H18" s="16"/>
      <c r="I18" s="16"/>
      <c r="J18" s="16"/>
      <c r="K18" s="16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customFormat="false" ht="15" hidden="false" customHeight="false" outlineLevel="0" collapsed="false">
      <c r="A19" s="16"/>
      <c r="B19" s="16"/>
      <c r="C19" s="24"/>
      <c r="D19" s="15"/>
      <c r="E19" s="15"/>
      <c r="F19" s="15"/>
      <c r="G19" s="15"/>
      <c r="H19" s="16"/>
      <c r="I19" s="16"/>
      <c r="J19" s="16"/>
      <c r="K19" s="16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customFormat="false" ht="15" hidden="false" customHeight="false" outlineLevel="0" collapsed="false">
      <c r="A20" s="16"/>
      <c r="B20" s="16"/>
      <c r="C20" s="24"/>
      <c r="D20" s="15"/>
      <c r="E20" s="15"/>
      <c r="F20" s="15"/>
      <c r="G20" s="15"/>
      <c r="H20" s="16"/>
      <c r="I20" s="16"/>
      <c r="J20" s="16"/>
      <c r="K20" s="16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customFormat="false" ht="15" hidden="false" customHeight="fals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</row>
    <row r="23" customFormat="false" ht="15" hidden="false" customHeight="fals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customFormat="false" ht="15" hidden="false" customHeight="fals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</sheetData>
  <mergeCells count="1">
    <mergeCell ref="A1:K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D86ECC"/>
    <pageSetUpPr fitToPage="false"/>
  </sheetPr>
  <dimension ref="A1:AG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34"/>
    <col collapsed="false" customWidth="true" hidden="false" outlineLevel="0" max="12" min="3" style="1" width="16"/>
    <col collapsed="false" customWidth="true" hidden="false" outlineLevel="0" max="1025" min="13" style="1" width="9"/>
  </cols>
  <sheetData>
    <row r="1" customFormat="false" ht="23.25" hidden="false" customHeight="false" outlineLevel="0" collapsed="false">
      <c r="A1" s="25" t="s">
        <v>233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25.5" hidden="false" customHeight="false" outlineLevel="0" collapsed="false">
      <c r="A3" s="12" t="s">
        <v>234</v>
      </c>
      <c r="B3" s="12" t="s">
        <v>235</v>
      </c>
      <c r="C3" s="12" t="s">
        <v>236</v>
      </c>
      <c r="D3" s="12" t="s">
        <v>237</v>
      </c>
      <c r="E3" s="12" t="s">
        <v>238</v>
      </c>
      <c r="F3" s="12" t="s">
        <v>239</v>
      </c>
      <c r="G3" s="12" t="s">
        <v>240</v>
      </c>
      <c r="H3" s="12" t="s">
        <v>241</v>
      </c>
      <c r="I3" s="12" t="s">
        <v>242</v>
      </c>
      <c r="J3" s="12" t="s">
        <v>243</v>
      </c>
      <c r="K3" s="12" t="s">
        <v>244</v>
      </c>
      <c r="L3" s="12" t="s">
        <v>245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24" t="n">
        <v>46215</v>
      </c>
      <c r="B4" s="16" t="s">
        <v>246</v>
      </c>
      <c r="C4" s="16" t="n">
        <v>100</v>
      </c>
      <c r="D4" s="16" t="n">
        <v>0</v>
      </c>
      <c r="E4" s="16" t="n">
        <v>0</v>
      </c>
      <c r="F4" s="16" t="n">
        <v>0</v>
      </c>
      <c r="G4" s="15" t="n">
        <v>0</v>
      </c>
      <c r="H4" s="15" t="n">
        <v>0</v>
      </c>
      <c r="I4" s="15" t="n">
        <v>0</v>
      </c>
      <c r="J4" s="15" t="n">
        <v>0</v>
      </c>
      <c r="K4" s="15" t="n">
        <v>0</v>
      </c>
      <c r="L4" s="15" t="n">
        <v>0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24" t="n">
        <v>46233</v>
      </c>
      <c r="B5" s="16" t="s">
        <v>247</v>
      </c>
      <c r="C5" s="16" t="n">
        <v>0</v>
      </c>
      <c r="D5" s="16" t="n">
        <v>0</v>
      </c>
      <c r="E5" s="16" t="n">
        <v>0</v>
      </c>
      <c r="F5" s="16" t="n">
        <v>0</v>
      </c>
      <c r="G5" s="15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</sheetData>
  <mergeCells count="1">
    <mergeCell ref="A1:L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tabColor rgb="FFA6CAEC"/>
    <pageSetUpPr fitToPage="false"/>
  </sheetPr>
  <dimension ref="A1:A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37.99"/>
    <col collapsed="false" customWidth="true" hidden="false" outlineLevel="0" max="4" min="2" style="1" width="18"/>
    <col collapsed="false" customWidth="true" hidden="false" outlineLevel="0" max="5" min="5" style="1" width="30.01"/>
    <col collapsed="false" customWidth="true" hidden="false" outlineLevel="0" max="1025" min="6" style="1" width="9"/>
  </cols>
  <sheetData>
    <row r="1" customFormat="false" ht="20.25" hidden="false" customHeight="false" outlineLevel="0" collapsed="false">
      <c r="A1" s="2" t="s">
        <v>248</v>
      </c>
      <c r="B1" s="2"/>
      <c r="C1" s="2"/>
      <c r="D1" s="2"/>
      <c r="E1" s="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159</v>
      </c>
      <c r="B3" s="12" t="s">
        <v>249</v>
      </c>
      <c r="C3" s="12" t="s">
        <v>250</v>
      </c>
      <c r="D3" s="12" t="s">
        <v>211</v>
      </c>
      <c r="E3" s="12" t="s">
        <v>196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6" t="s">
        <v>251</v>
      </c>
      <c r="B4" s="15" t="n">
        <v>0</v>
      </c>
      <c r="C4" s="15" t="n">
        <v>0</v>
      </c>
      <c r="D4" s="15" t="n">
        <v>0</v>
      </c>
      <c r="E4" s="16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6" t="s">
        <v>252</v>
      </c>
      <c r="B5" s="15" t="n">
        <v>183766667</v>
      </c>
      <c r="C5" s="15"/>
      <c r="D5" s="15" t="n">
        <v>0</v>
      </c>
      <c r="E5" s="16" t="s">
        <v>204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6" t="s">
        <v>253</v>
      </c>
      <c r="B6" s="15" t="n">
        <f aca="false">SUM(01_NhatKy!AD2:AD200)</f>
        <v>100000000</v>
      </c>
      <c r="C6" s="15" t="n">
        <f aca="false">SUM(01_NhatKy!AE2:AE200)</f>
        <v>0</v>
      </c>
      <c r="D6" s="15"/>
      <c r="E6" s="16" t="s">
        <v>254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6" t="s">
        <v>255</v>
      </c>
      <c r="B7" s="15"/>
      <c r="C7" s="15"/>
      <c r="D7" s="15" t="n">
        <f aca="false">B5+B6-C6</f>
        <v>283766667</v>
      </c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6" t="s">
        <v>256</v>
      </c>
      <c r="B8" s="15"/>
      <c r="C8" s="15"/>
      <c r="D8" s="15" t="n">
        <f aca="false">15_B02_KQKD!C8</f>
        <v>38460000</v>
      </c>
      <c r="E8" s="16" t="s">
        <v>257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16" t="s">
        <v>258</v>
      </c>
      <c r="B9" s="15" t="n">
        <v>0</v>
      </c>
      <c r="C9" s="15" t="n">
        <v>0</v>
      </c>
      <c r="D9" s="15" t="n">
        <v>0</v>
      </c>
      <c r="E9" s="16" t="s">
        <v>204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16" t="s">
        <v>259</v>
      </c>
      <c r="B10" s="15"/>
      <c r="C10" s="15"/>
      <c r="D10" s="15" t="n">
        <f aca="false">D7+D8+D9</f>
        <v>322226667</v>
      </c>
      <c r="E10" s="16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FFF6C6AD"/>
    <pageSetUpPr fitToPage="false"/>
  </sheetPr>
  <dimension ref="A1:A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50"/>
    <col collapsed="false" customWidth="true" hidden="false" outlineLevel="0" max="3" min="3" style="1" width="9"/>
    <col collapsed="false" customWidth="true" hidden="false" outlineLevel="0" max="4" min="4" style="1" width="30.01"/>
    <col collapsed="false" customWidth="true" hidden="false" outlineLevel="0" max="1025" min="5" style="1" width="9"/>
  </cols>
  <sheetData>
    <row r="1" customFormat="false" ht="26.25" hidden="false" customHeight="false" outlineLevel="0" collapsed="false">
      <c r="A1" s="19" t="s">
        <v>260</v>
      </c>
      <c r="B1" s="19"/>
      <c r="C1" s="19"/>
      <c r="D1" s="19"/>
      <c r="E1" s="19"/>
      <c r="F1" s="19"/>
      <c r="G1" s="19"/>
      <c r="H1" s="19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26" t="s">
        <v>261</v>
      </c>
      <c r="B3" s="26" t="n">
        <v>3</v>
      </c>
      <c r="C3" s="11"/>
      <c r="D3" s="11" t="s">
        <v>262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27" t="s">
        <v>263</v>
      </c>
      <c r="B5" s="11" t="str">
        <f aca="false">INDEX(01_NhatKy!C:C,MATCH($B$3,01_NhatKy!A:A,0))</f>
        <v>PX001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27" t="s">
        <v>264</v>
      </c>
      <c r="B6" s="28" t="n">
        <f aca="false">INDEX(01_NhatKy!B:B,MATCH($B$3,01_NhatKy!A:A,0))</f>
        <v>46206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27" t="s">
        <v>265</v>
      </c>
      <c r="B7" s="11" t="str">
        <f aca="false">INDEX(01_NhatKy!G:G,MATCH($B$3,01_NhatKy!A:A,0))</f>
        <v>Công ty A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27" t="s">
        <v>266</v>
      </c>
      <c r="B8" s="11" t="str">
        <f aca="false">INDEX(01_NhatKy!G:G,MATCH($B$3,01_NhatKy!A:A,0))</f>
        <v>Công ty A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27" t="s">
        <v>267</v>
      </c>
      <c r="B9" s="11" t="str">
        <f aca="false">INDEX(01_NhatKy!F:F,MATCH($B$3,01_NhatKy!A:A,0))</f>
        <v>Xuất bán sơn cho khách A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27" t="s">
        <v>268</v>
      </c>
      <c r="B10" s="29" t="n">
        <f aca="false">INDEX(01_NhatKy!Q:Q,MATCH($B$3,01_NhatKy!A:A,0))</f>
        <v>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27" t="s">
        <v>269</v>
      </c>
      <c r="B11" s="11" t="s">
        <v>270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customFormat="false" ht="15" hidden="false" customHeight="false" outlineLevel="0" collapsed="false">
      <c r="A12" s="27" t="s">
        <v>271</v>
      </c>
      <c r="B12" s="11" t="str">
        <f aca="false">INDEX(01_NhatKy!C:C,MATCH($B$3,01_NhatKy!A:A,0))</f>
        <v>PX001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customFormat="false" ht="38.25" hidden="false" customHeight="false" outlineLevel="0" collapsed="false">
      <c r="A14" s="30" t="s">
        <v>272</v>
      </c>
      <c r="B14" s="30" t="s">
        <v>273</v>
      </c>
      <c r="C14" s="30" t="s">
        <v>274</v>
      </c>
      <c r="D14" s="30" t="s">
        <v>275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customFormat="false" ht="15" hidden="false" customHeight="false" outlineLevel="0" collapsed="false">
      <c r="A15" s="11" t="s">
        <v>276</v>
      </c>
      <c r="B15" s="11" t="s">
        <v>277</v>
      </c>
      <c r="C15" s="11" t="s">
        <v>277</v>
      </c>
      <c r="D15" s="11" t="s">
        <v>277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FFF2AA84"/>
    <pageSetUpPr fitToPage="false"/>
  </sheetPr>
  <dimension ref="A1:A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50"/>
    <col collapsed="false" customWidth="true" hidden="false" outlineLevel="0" max="3" min="3" style="1" width="9"/>
    <col collapsed="false" customWidth="true" hidden="false" outlineLevel="0" max="4" min="4" style="1" width="30.01"/>
    <col collapsed="false" customWidth="true" hidden="false" outlineLevel="0" max="1025" min="5" style="1" width="9"/>
  </cols>
  <sheetData>
    <row r="1" customFormat="false" ht="26.25" hidden="false" customHeight="false" outlineLevel="0" collapsed="false">
      <c r="A1" s="19" t="s">
        <v>278</v>
      </c>
      <c r="B1" s="19"/>
      <c r="C1" s="19"/>
      <c r="D1" s="19"/>
      <c r="E1" s="19"/>
      <c r="F1" s="19"/>
      <c r="G1" s="19"/>
      <c r="H1" s="19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26" t="s">
        <v>261</v>
      </c>
      <c r="B3" s="26" t="n">
        <v>4</v>
      </c>
      <c r="C3" s="11"/>
      <c r="D3" s="11" t="s">
        <v>262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27" t="s">
        <v>263</v>
      </c>
      <c r="B5" s="11" t="str">
        <f aca="false">INDEX(01_NhatKy!C:C,MATCH($B$3,01_NhatKy!A:A,0))</f>
        <v>PC001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27" t="s">
        <v>264</v>
      </c>
      <c r="B6" s="28" t="n">
        <f aca="false">INDEX(01_NhatKy!B:B,MATCH($B$3,01_NhatKy!A:A,0))</f>
        <v>46207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27" t="s">
        <v>265</v>
      </c>
      <c r="B7" s="11" t="str">
        <f aca="false">INDEX(01_NhatKy!G:G,MATCH($B$3,01_NhatKy!A:A,0))</f>
        <v>Chủ nhà B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27" t="s">
        <v>266</v>
      </c>
      <c r="B8" s="11" t="str">
        <f aca="false">INDEX(01_NhatKy!G:G,MATCH($B$3,01_NhatKy!A:A,0))</f>
        <v>Chủ nhà B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27" t="s">
        <v>267</v>
      </c>
      <c r="B9" s="11" t="str">
        <f aca="false">INDEX(01_NhatKy!F:F,MATCH($B$3,01_NhatKy!A:A,0))</f>
        <v>Chi phí thuê văn phòng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27" t="s">
        <v>268</v>
      </c>
      <c r="B10" s="29" t="n">
        <f aca="false">INDEX(01_NhatKy!R:R,MATCH($B$3,01_NhatKy!A:A,0))</f>
        <v>8000000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27" t="s">
        <v>269</v>
      </c>
      <c r="B11" s="11" t="s">
        <v>270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customFormat="false" ht="15" hidden="false" customHeight="false" outlineLevel="0" collapsed="false">
      <c r="A12" s="27" t="s">
        <v>271</v>
      </c>
      <c r="B12" s="11" t="str">
        <f aca="false">INDEX(01_NhatKy!C:C,MATCH($B$3,01_NhatKy!A:A,0))</f>
        <v>PC001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customFormat="false" ht="38.25" hidden="false" customHeight="false" outlineLevel="0" collapsed="false">
      <c r="A14" s="30" t="s">
        <v>272</v>
      </c>
      <c r="B14" s="30" t="s">
        <v>273</v>
      </c>
      <c r="C14" s="30" t="s">
        <v>274</v>
      </c>
      <c r="D14" s="30" t="s">
        <v>275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customFormat="false" ht="15" hidden="false" customHeight="false" outlineLevel="0" collapsed="false">
      <c r="A15" s="11" t="s">
        <v>276</v>
      </c>
      <c r="B15" s="11" t="s">
        <v>277</v>
      </c>
      <c r="C15" s="11" t="s">
        <v>277</v>
      </c>
      <c r="D15" s="11" t="s">
        <v>277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tabColor rgb="FF47D45A"/>
    <pageSetUpPr fitToPage="false"/>
  </sheetPr>
  <dimension ref="A1:AG13"/>
  <sheetViews>
    <sheetView showFormulas="false" showGridLines="true" showRowColHeaders="true" showZeros="true" rightToLeft="false" tabSelected="false" showOutlineSymbols="true" defaultGridColor="true" view="normal" topLeftCell="G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34"/>
    <col collapsed="false" customWidth="true" hidden="false" outlineLevel="0" max="8" min="3" style="1" width="14.01"/>
    <col collapsed="false" customWidth="true" hidden="false" outlineLevel="0" max="1025" min="9" style="1" width="9"/>
  </cols>
  <sheetData>
    <row r="1" customFormat="false" ht="26.25" hidden="false" customHeight="false" outlineLevel="0" collapsed="false">
      <c r="A1" s="19" t="s">
        <v>279</v>
      </c>
      <c r="B1" s="19"/>
      <c r="C1" s="19"/>
      <c r="D1" s="19"/>
      <c r="E1" s="19"/>
      <c r="F1" s="19"/>
      <c r="G1" s="19"/>
      <c r="H1" s="19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26" t="s">
        <v>261</v>
      </c>
      <c r="B3" s="26" t="n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1" t="s">
        <v>280</v>
      </c>
      <c r="B5" s="11" t="str">
        <f aca="false">INDEX(01_NhatKy!C:C,MATCH($B$3,01_NhatKy!A:A,0))</f>
        <v>PX001</v>
      </c>
      <c r="C5" s="11"/>
      <c r="D5" s="11" t="s">
        <v>264</v>
      </c>
      <c r="E5" s="28" t="n">
        <f aca="false">INDEX(01_NhatKy!B:B,MATCH($B$3,01_NhatKy!A:A,0))</f>
        <v>46206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1" t="s">
        <v>281</v>
      </c>
      <c r="B6" s="11" t="str">
        <f aca="false">INDEX(01_NhatKy!G:G,MATCH($B$3,01_NhatKy!A:A,0))</f>
        <v>Công ty A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1" t="s">
        <v>267</v>
      </c>
      <c r="B7" s="11" t="str">
        <f aca="false">INDEX(01_NhatKy!F:F,MATCH($B$3,01_NhatKy!A:A,0))</f>
        <v>Xuất bán sơn cho khách A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25.5" hidden="false" customHeight="false" outlineLevel="0" collapsed="false">
      <c r="A9" s="12" t="s">
        <v>282</v>
      </c>
      <c r="B9" s="12" t="s">
        <v>283</v>
      </c>
      <c r="C9" s="12" t="s">
        <v>284</v>
      </c>
      <c r="D9" s="12" t="s">
        <v>46</v>
      </c>
      <c r="E9" s="12" t="s">
        <v>285</v>
      </c>
      <c r="F9" s="12" t="s">
        <v>286</v>
      </c>
      <c r="G9" s="12" t="s">
        <v>287</v>
      </c>
      <c r="H9" s="12" t="s">
        <v>288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16" t="n">
        <f aca="false">1</f>
        <v>1</v>
      </c>
      <c r="B10" s="16" t="str">
        <f aca="false">INDEX(01_NhatKy!I:I,MATCH($B$3,01_NhatKy!A:A,0))</f>
        <v>Sơn nước 18L</v>
      </c>
      <c r="C10" s="16" t="str">
        <f aca="false">INDEX(01_NhatKy!H:H,MATCH($B$3,01_NhatKy!A:A,0))</f>
        <v>HH001</v>
      </c>
      <c r="D10" s="16" t="str">
        <f aca="false">INDEX(01_NhatKy!J:J,MATCH($B$3,01_NhatKy!A:A,0))</f>
        <v>Thùng</v>
      </c>
      <c r="E10" s="15" t="n">
        <f aca="false">INDEX(01_NhatKy!K:K,MATCH($B$3,01_NhatKy!A:A,0))</f>
        <v>0</v>
      </c>
      <c r="F10" s="15" t="n">
        <f aca="false">INDEX(01_NhatKy!K:K,MATCH($B$3,01_NhatKy!A:A,0))</f>
        <v>0</v>
      </c>
      <c r="G10" s="15" t="n">
        <f aca="false">INDEX(01_NhatKy!L:L,MATCH($B$3,01_NhatKy!A:A,0))</f>
        <v>0</v>
      </c>
      <c r="H10" s="15" t="n">
        <f aca="false">F10*G10</f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16" t="s">
        <v>289</v>
      </c>
      <c r="B11" s="16"/>
      <c r="C11" s="16"/>
      <c r="D11" s="16"/>
      <c r="E11" s="15"/>
      <c r="F11" s="15"/>
      <c r="G11" s="15"/>
      <c r="H11" s="15" t="n">
        <f aca="false">SUM(H10:H10)</f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customFormat="false" ht="38.25" hidden="false" customHeight="false" outlineLevel="0" collapsed="false">
      <c r="A13" s="30" t="s">
        <v>290</v>
      </c>
      <c r="B13" s="30" t="s">
        <v>291</v>
      </c>
      <c r="C13" s="30" t="s">
        <v>273</v>
      </c>
      <c r="D13" s="30" t="s">
        <v>272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tabColor rgb="FFCAEEFB"/>
    <pageSetUpPr fitToPage="false"/>
  </sheetPr>
  <dimension ref="A1:A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34"/>
    <col collapsed="false" customWidth="true" hidden="false" outlineLevel="0" max="8" min="3" style="1" width="14.01"/>
    <col collapsed="false" customWidth="true" hidden="false" outlineLevel="0" max="1025" min="9" style="1" width="9"/>
  </cols>
  <sheetData>
    <row r="1" customFormat="false" ht="15" hidden="false" customHeight="false" outlineLevel="0" collapsed="false">
      <c r="A1" s="31" t="s">
        <v>292</v>
      </c>
      <c r="B1" s="31"/>
      <c r="C1" s="31"/>
      <c r="D1" s="31"/>
      <c r="E1" s="31"/>
      <c r="F1" s="31"/>
      <c r="G1" s="31"/>
      <c r="H1" s="3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26" t="s">
        <v>261</v>
      </c>
      <c r="B3" s="26" t="n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1" t="s">
        <v>280</v>
      </c>
      <c r="B5" s="11" t="str">
        <f aca="false">INDEX(01_NhatKy!C:C,MATCH($B$3,01_NhatKy!A:A,0))</f>
        <v>PX001</v>
      </c>
      <c r="C5" s="11"/>
      <c r="D5" s="11" t="s">
        <v>264</v>
      </c>
      <c r="E5" s="28" t="n">
        <f aca="false">INDEX(01_NhatKy!B:B,MATCH($B$3,01_NhatKy!A:A,0))</f>
        <v>46206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1" t="s">
        <v>281</v>
      </c>
      <c r="B6" s="11" t="str">
        <f aca="false">INDEX(01_NhatKy!G:G,MATCH($B$3,01_NhatKy!A:A,0))</f>
        <v>Công ty A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1" t="s">
        <v>267</v>
      </c>
      <c r="B7" s="11" t="str">
        <f aca="false">INDEX(01_NhatKy!F:F,MATCH($B$3,01_NhatKy!A:A,0))</f>
        <v>Xuất bán sơn cho khách A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25.5" hidden="false" customHeight="false" outlineLevel="0" collapsed="false">
      <c r="A9" s="12" t="s">
        <v>282</v>
      </c>
      <c r="B9" s="12" t="s">
        <v>283</v>
      </c>
      <c r="C9" s="12" t="s">
        <v>284</v>
      </c>
      <c r="D9" s="12" t="s">
        <v>46</v>
      </c>
      <c r="E9" s="12" t="s">
        <v>285</v>
      </c>
      <c r="F9" s="12" t="s">
        <v>286</v>
      </c>
      <c r="G9" s="12" t="s">
        <v>287</v>
      </c>
      <c r="H9" s="12" t="s">
        <v>288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16" t="n">
        <f aca="false">1</f>
        <v>1</v>
      </c>
      <c r="B10" s="16" t="str">
        <f aca="false">INDEX(01_NhatKy!I:I,MATCH($B$3,01_NhatKy!A:A,0))</f>
        <v>Sơn nước 18L</v>
      </c>
      <c r="C10" s="16" t="str">
        <f aca="false">INDEX(01_NhatKy!H:H,MATCH($B$3,01_NhatKy!A:A,0))</f>
        <v>HH001</v>
      </c>
      <c r="D10" s="16" t="str">
        <f aca="false">INDEX(01_NhatKy!J:J,MATCH($B$3,01_NhatKy!A:A,0))</f>
        <v>Thùng</v>
      </c>
      <c r="E10" s="15" t="n">
        <f aca="false">INDEX(01_NhatKy!M:M,MATCH($B$3,01_NhatKy!A:A,0))</f>
        <v>60</v>
      </c>
      <c r="F10" s="15" t="n">
        <f aca="false">INDEX(01_NhatKy!M:M,MATCH($B$3,01_NhatKy!A:A,0))</f>
        <v>60</v>
      </c>
      <c r="G10" s="15" t="n">
        <f aca="false">INDEX(01_NhatKy!N:N,MATCH($B$3,01_NhatKy!A:A,0))</f>
        <v>650000</v>
      </c>
      <c r="H10" s="15" t="n">
        <f aca="false">F10*G10</f>
        <v>39000000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16" t="s">
        <v>289</v>
      </c>
      <c r="B11" s="16"/>
      <c r="C11" s="16"/>
      <c r="D11" s="16"/>
      <c r="E11" s="15"/>
      <c r="F11" s="15"/>
      <c r="G11" s="15"/>
      <c r="H11" s="15" t="n">
        <f aca="false">SUM(H10:H10)</f>
        <v>39000000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customFormat="false" ht="38.25" hidden="false" customHeight="false" outlineLevel="0" collapsed="false">
      <c r="A13" s="30" t="s">
        <v>290</v>
      </c>
      <c r="B13" s="30" t="s">
        <v>291</v>
      </c>
      <c r="C13" s="30" t="s">
        <v>273</v>
      </c>
      <c r="D13" s="30" t="s">
        <v>272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tabColor rgb="FFE59EDD"/>
    <pageSetUpPr fitToPage="false"/>
  </sheetPr>
  <dimension ref="A1:A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0"/>
    <col collapsed="false" customWidth="true" hidden="false" outlineLevel="0" max="4" min="3" style="1" width="18"/>
    <col collapsed="false" customWidth="true" hidden="false" outlineLevel="0" max="5" min="5" style="1" width="36"/>
    <col collapsed="false" customWidth="true" hidden="false" outlineLevel="0" max="1025" min="6" style="1" width="9"/>
  </cols>
  <sheetData>
    <row r="1" customFormat="false" ht="26.25" hidden="false" customHeight="false" outlineLevel="0" collapsed="false">
      <c r="A1" s="19" t="s">
        <v>293</v>
      </c>
      <c r="B1" s="19"/>
      <c r="C1" s="19"/>
      <c r="D1" s="19"/>
      <c r="E1" s="19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294</v>
      </c>
      <c r="B3" s="12" t="s">
        <v>284</v>
      </c>
      <c r="C3" s="12" t="s">
        <v>295</v>
      </c>
      <c r="D3" s="12" t="s">
        <v>296</v>
      </c>
      <c r="E3" s="12" t="s">
        <v>297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20" t="s">
        <v>298</v>
      </c>
      <c r="B4" s="20"/>
      <c r="C4" s="21"/>
      <c r="D4" s="21"/>
      <c r="E4" s="2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32" t="s">
        <v>299</v>
      </c>
      <c r="B5" s="16" t="n">
        <v>110</v>
      </c>
      <c r="C5" s="15" t="n">
        <f aca="false">04_So_Tien!D5+04_So_Tien!D7</f>
        <v>179800000</v>
      </c>
      <c r="D5" s="15" t="n">
        <v>0</v>
      </c>
      <c r="E5" s="16" t="s">
        <v>300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32" t="s">
        <v>301</v>
      </c>
      <c r="B6" s="16" t="n">
        <v>120</v>
      </c>
      <c r="C6" s="15" t="n">
        <f aca="false">06_CongNo!D12</f>
        <v>0</v>
      </c>
      <c r="D6" s="15" t="n">
        <v>0</v>
      </c>
      <c r="E6" s="16" t="s">
        <v>302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32" t="s">
        <v>303</v>
      </c>
      <c r="B7" s="16" t="n">
        <v>130</v>
      </c>
      <c r="C7" s="15" t="n">
        <f aca="false">03_So_Kho!K11</f>
        <v>154100000</v>
      </c>
      <c r="D7" s="15" t="n">
        <v>0</v>
      </c>
      <c r="E7" s="16" t="s">
        <v>304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32" t="s">
        <v>305</v>
      </c>
      <c r="B8" s="16" t="n">
        <v>140</v>
      </c>
      <c r="C8" s="15" t="n">
        <f aca="false">07_TSCD!D4-07_TSCD!G4</f>
        <v>78666667</v>
      </c>
      <c r="D8" s="15" t="n">
        <v>0</v>
      </c>
      <c r="E8" s="16" t="s">
        <v>306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customFormat="false" ht="15" hidden="false" customHeight="false" outlineLevel="0" collapsed="false">
      <c r="A9" s="32" t="s">
        <v>307</v>
      </c>
      <c r="B9" s="16" t="n">
        <v>150</v>
      </c>
      <c r="C9" s="15" t="n">
        <f aca="false">0</f>
        <v>0</v>
      </c>
      <c r="D9" s="15" t="n">
        <v>0</v>
      </c>
      <c r="E9" s="16" t="s">
        <v>308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customFormat="false" ht="15" hidden="false" customHeight="false" outlineLevel="0" collapsed="false">
      <c r="A10" s="20" t="s">
        <v>309</v>
      </c>
      <c r="B10" s="20" t="n">
        <v>200</v>
      </c>
      <c r="C10" s="21" t="n">
        <f aca="false">SUM(C5:C9)</f>
        <v>412566667</v>
      </c>
      <c r="D10" s="21" t="n">
        <v>0</v>
      </c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customFormat="false" ht="15" hidden="false" customHeight="false" outlineLevel="0" collapsed="false">
      <c r="A11" s="32" t="s">
        <v>310</v>
      </c>
      <c r="B11" s="16"/>
      <c r="C11" s="15"/>
      <c r="D11" s="15"/>
      <c r="E11" s="16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customFormat="false" ht="15" hidden="false" customHeight="false" outlineLevel="0" collapsed="false">
      <c r="A12" s="32" t="s">
        <v>311</v>
      </c>
      <c r="B12" s="16" t="n">
        <v>300</v>
      </c>
      <c r="C12" s="15" t="n">
        <f aca="false">C13+C14</f>
        <v>80740000</v>
      </c>
      <c r="D12" s="15" t="n">
        <v>0</v>
      </c>
      <c r="E12" s="16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customFormat="false" ht="15" hidden="false" customHeight="false" outlineLevel="0" collapsed="false">
      <c r="A13" s="32" t="s">
        <v>312</v>
      </c>
      <c r="B13" s="16" t="n">
        <v>310</v>
      </c>
      <c r="C13" s="15" t="n">
        <f aca="false">06_CongNo!G12</f>
        <v>79200000</v>
      </c>
      <c r="D13" s="15" t="n">
        <v>0</v>
      </c>
      <c r="E13" s="16" t="s">
        <v>302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customFormat="false" ht="15" hidden="false" customHeight="false" outlineLevel="0" collapsed="false">
      <c r="A14" s="32" t="s">
        <v>313</v>
      </c>
      <c r="B14" s="16" t="n">
        <v>320</v>
      </c>
      <c r="C14" s="15" t="n">
        <f aca="false">05_So_GTGT!C11+02_So_DT_CP!B15+SUM(08_ThueKhac!G4:L8)</f>
        <v>1540000</v>
      </c>
      <c r="D14" s="15" t="n">
        <v>0</v>
      </c>
      <c r="E14" s="16" t="s">
        <v>314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customFormat="false" ht="15" hidden="false" customHeight="false" outlineLevel="0" collapsed="false">
      <c r="A15" s="32" t="s">
        <v>315</v>
      </c>
      <c r="B15" s="16" t="n">
        <v>400</v>
      </c>
      <c r="C15" s="15" t="n">
        <f aca="false">09_VCSH!D10</f>
        <v>322226667</v>
      </c>
      <c r="D15" s="15" t="n">
        <v>0</v>
      </c>
      <c r="E15" s="16" t="s">
        <v>316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customFormat="false" ht="15" hidden="false" customHeight="false" outlineLevel="0" collapsed="false">
      <c r="A16" s="32" t="s">
        <v>317</v>
      </c>
      <c r="B16" s="16" t="n">
        <v>410</v>
      </c>
      <c r="C16" s="15" t="n">
        <f aca="false">09_VCSH!D7</f>
        <v>283766667</v>
      </c>
      <c r="D16" s="15" t="n">
        <v>0</v>
      </c>
      <c r="E16" s="1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customFormat="false" ht="15" hidden="false" customHeight="false" outlineLevel="0" collapsed="false">
      <c r="A17" s="32" t="s">
        <v>256</v>
      </c>
      <c r="B17" s="16" t="n">
        <v>420</v>
      </c>
      <c r="C17" s="15" t="n">
        <f aca="false">09_VCSH!D8</f>
        <v>38460000</v>
      </c>
      <c r="D17" s="15" t="n">
        <v>0</v>
      </c>
      <c r="E17" s="1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customFormat="false" ht="15" hidden="false" customHeight="false" outlineLevel="0" collapsed="false">
      <c r="A18" s="32" t="s">
        <v>258</v>
      </c>
      <c r="B18" s="16" t="n">
        <v>430</v>
      </c>
      <c r="C18" s="15" t="n">
        <f aca="false">09_VCSH!D9</f>
        <v>0</v>
      </c>
      <c r="D18" s="15" t="n">
        <v>0</v>
      </c>
      <c r="E18" s="1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customFormat="false" ht="15" hidden="false" customHeight="false" outlineLevel="0" collapsed="false">
      <c r="A19" s="32" t="s">
        <v>318</v>
      </c>
      <c r="B19" s="16" t="n">
        <v>500</v>
      </c>
      <c r="C19" s="15" t="n">
        <f aca="false">C12+C15</f>
        <v>402966667</v>
      </c>
      <c r="D19" s="15" t="n">
        <v>0</v>
      </c>
      <c r="E19" s="1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customFormat="false" ht="15" hidden="false" customHeight="false" outlineLevel="0" collapsed="false">
      <c r="A20" s="32" t="s">
        <v>319</v>
      </c>
      <c r="B20" s="16"/>
      <c r="C20" s="15" t="n">
        <f aca="false">C10-C19</f>
        <v>9600000</v>
      </c>
      <c r="D20" s="15"/>
      <c r="E20" s="16" t="s">
        <v>320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tabColor rgb="FFF2AA84"/>
    <pageSetUpPr fitToPage="false"/>
  </sheetPr>
  <dimension ref="A1:A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45.99"/>
    <col collapsed="false" customWidth="true" hidden="false" outlineLevel="0" max="2" min="2" style="1" width="10"/>
    <col collapsed="false" customWidth="true" hidden="false" outlineLevel="0" max="4" min="3" style="1" width="18"/>
    <col collapsed="false" customWidth="true" hidden="false" outlineLevel="0" max="1025" min="5" style="1" width="9"/>
  </cols>
  <sheetData>
    <row r="1" customFormat="false" ht="20.25" hidden="false" customHeight="false" outlineLevel="0" collapsed="false">
      <c r="A1" s="2" t="s">
        <v>321</v>
      </c>
      <c r="B1" s="2"/>
      <c r="C1" s="2"/>
      <c r="D1" s="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customFormat="false" ht="15" hidden="false" customHeight="false" outlineLevel="0" collapsed="false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customFormat="false" ht="15" hidden="false" customHeight="false" outlineLevel="0" collapsed="false">
      <c r="A3" s="12" t="s">
        <v>294</v>
      </c>
      <c r="B3" s="12" t="s">
        <v>284</v>
      </c>
      <c r="C3" s="12" t="s">
        <v>322</v>
      </c>
      <c r="D3" s="12" t="s">
        <v>323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customFormat="false" ht="15" hidden="false" customHeight="false" outlineLevel="0" collapsed="false">
      <c r="A4" s="16" t="s">
        <v>324</v>
      </c>
      <c r="B4" s="16" t="n">
        <v>1</v>
      </c>
      <c r="C4" s="15" t="n">
        <f aca="false">02_So_DT_CP!B6</f>
        <v>226000000</v>
      </c>
      <c r="D4" s="15" t="n">
        <v>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customFormat="false" ht="15" hidden="false" customHeight="false" outlineLevel="0" collapsed="false">
      <c r="A5" s="16" t="s">
        <v>325</v>
      </c>
      <c r="B5" s="16" t="n">
        <v>2</v>
      </c>
      <c r="C5" s="15" t="n">
        <f aca="false">02_So_DT_CP!B7</f>
        <v>181000000</v>
      </c>
      <c r="D5" s="15" t="n">
        <v>0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customFormat="false" ht="15" hidden="false" customHeight="false" outlineLevel="0" collapsed="false">
      <c r="A6" s="16" t="s">
        <v>326</v>
      </c>
      <c r="B6" s="16" t="n">
        <v>3</v>
      </c>
      <c r="C6" s="15" t="n">
        <f aca="false">C4-C5</f>
        <v>45000000</v>
      </c>
      <c r="D6" s="15" t="n">
        <v>0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A7" s="16" t="s">
        <v>327</v>
      </c>
      <c r="B7" s="16" t="n">
        <v>10</v>
      </c>
      <c r="C7" s="15" t="n">
        <f aca="false">02_So_DT_CP!B13</f>
        <v>6540000</v>
      </c>
      <c r="D7" s="15" t="n">
        <v>0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customFormat="false" ht="15" hidden="false" customHeight="false" outlineLevel="0" collapsed="false">
      <c r="A8" s="16" t="s">
        <v>328</v>
      </c>
      <c r="B8" s="16" t="n">
        <v>20</v>
      </c>
      <c r="C8" s="15" t="n">
        <f aca="false">C6-C7</f>
        <v>38460000</v>
      </c>
      <c r="D8" s="15" t="n">
        <v>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AG8"/>
  <sheetViews>
    <sheetView showFormulas="false" showGridLines="true" showRowColHeaders="true" showZeros="true" rightToLeft="false" tabSelected="false" showOutlineSymbols="true" defaultGridColor="true" view="normal" topLeftCell="G7" colorId="64" zoomScale="100" zoomScaleNormal="100" zoomScalePageLayoutView="100" workbookViewId="0">
      <selection pane="topLeft" activeCell="B19" activeCellId="0" sqref="B19"/>
    </sheetView>
  </sheetViews>
  <sheetFormatPr defaultRowHeight="14.2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95"/>
    <col collapsed="false" customWidth="true" hidden="false" outlineLevel="0" max="3" min="3" style="0" width="8.67"/>
    <col collapsed="false" customWidth="true" hidden="false" outlineLevel="0" max="4" min="4" style="0" width="27.99"/>
    <col collapsed="false" customWidth="true" hidden="false" outlineLevel="0" max="5" min="5" style="0" width="19.99"/>
    <col collapsed="false" customWidth="true" hidden="false" outlineLevel="0" max="1025" min="6" style="0" width="8.67"/>
  </cols>
  <sheetData>
    <row r="1" customFormat="false" ht="14.25" hidden="false" customHeight="false" outlineLevel="0" collapsed="false">
      <c r="A1" s="33" t="s">
        <v>329</v>
      </c>
      <c r="B1" s="33"/>
      <c r="C1" s="33"/>
      <c r="D1" s="33"/>
      <c r="E1" s="33"/>
      <c r="F1" s="33"/>
      <c r="G1" s="33"/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customFormat="false" ht="14.25" hidden="false" customHeight="false" outlineLevel="0" collapsed="false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customFormat="false" ht="25.5" hidden="false" customHeight="false" outlineLevel="0" collapsed="false">
      <c r="A3" s="35" t="s">
        <v>330</v>
      </c>
      <c r="B3" s="36" t="s">
        <v>331</v>
      </c>
      <c r="C3" s="34"/>
      <c r="D3" s="37" t="s">
        <v>332</v>
      </c>
      <c r="E3" s="37" t="s">
        <v>333</v>
      </c>
      <c r="F3" s="37"/>
      <c r="G3" s="37"/>
      <c r="H3" s="37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customFormat="false" ht="25.5" hidden="false" customHeight="false" outlineLevel="0" collapsed="false">
      <c r="A4" s="35" t="s">
        <v>334</v>
      </c>
      <c r="B4" s="36" t="s">
        <v>335</v>
      </c>
      <c r="C4" s="34"/>
      <c r="D4" s="34" t="s">
        <v>336</v>
      </c>
      <c r="E4" s="38" t="n">
        <f aca="false">02_So_DT_CP!B6</f>
        <v>226000000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</row>
    <row r="5" customFormat="false" ht="25.5" hidden="false" customHeight="false" outlineLevel="0" collapsed="false">
      <c r="A5" s="35" t="s">
        <v>337</v>
      </c>
      <c r="B5" s="36" t="s">
        <v>338</v>
      </c>
      <c r="C5" s="34"/>
      <c r="D5" s="34" t="s">
        <v>52</v>
      </c>
      <c r="E5" s="38" t="n">
        <f aca="false">02_So_DT_CP!B7</f>
        <v>181000000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</row>
    <row r="6" customFormat="false" ht="14.25" hidden="false" customHeight="false" outlineLevel="0" collapsed="false">
      <c r="A6" s="35" t="s">
        <v>339</v>
      </c>
      <c r="B6" s="36" t="s">
        <v>340</v>
      </c>
      <c r="C6" s="34"/>
      <c r="D6" s="34" t="s">
        <v>341</v>
      </c>
      <c r="E6" s="38" t="n">
        <f aca="false">15_B02_KQKD!C8</f>
        <v>38460000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customFormat="false" ht="14.25" hidden="false" customHeight="false" outlineLevel="0" collapsed="false">
      <c r="A7" s="35" t="s">
        <v>342</v>
      </c>
      <c r="B7" s="36" t="s">
        <v>343</v>
      </c>
      <c r="C7" s="34"/>
      <c r="D7" s="34" t="s">
        <v>344</v>
      </c>
      <c r="E7" s="38" t="n">
        <f aca="false">04_So_Tien!D5+04_So_Tien!D7</f>
        <v>179800000</v>
      </c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</row>
    <row r="8" customFormat="false" ht="14.25" hidden="false" customHeight="false" outlineLevel="0" collapsed="false">
      <c r="A8" s="35" t="s">
        <v>345</v>
      </c>
      <c r="B8" s="36" t="s">
        <v>346</v>
      </c>
      <c r="C8" s="34"/>
      <c r="D8" s="34" t="s">
        <v>347</v>
      </c>
      <c r="E8" s="38" t="n">
        <f aca="false">03_So_Kho!K11</f>
        <v>154100000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2026-06-04T16:25:28Z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