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8_{2581D122-DDA6-43D6-A072-A4E7D4F38A6C}" xr6:coauthVersionLast="47" xr6:coauthVersionMax="47" xr10:uidLastSave="{00000000-0000-0000-0000-000000000000}"/>
  <bookViews>
    <workbookView xWindow="-120" yWindow="-120" windowWidth="21840" windowHeight="13140" xr2:uid="{A5C965C4-F717-476E-8360-FF4F799F7B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C9" i="1"/>
  <c r="E32" i="1"/>
  <c r="E29" i="1"/>
  <c r="D22" i="1"/>
  <c r="F17" i="1"/>
  <c r="E26" i="1" s="1"/>
  <c r="F15" i="1"/>
  <c r="G17" i="1" s="1"/>
  <c r="E28" i="1" s="1"/>
  <c r="E27" i="1" l="1"/>
  <c r="E22" i="1" s="1"/>
  <c r="E30" i="1" l="1"/>
  <c r="E33" i="1" s="1"/>
  <c r="J30" i="1" l="1"/>
  <c r="J28" i="1"/>
  <c r="J26" i="1"/>
  <c r="J32" i="1"/>
  <c r="J29" i="1"/>
  <c r="J27" i="1"/>
  <c r="J31" i="1"/>
  <c r="I33" i="1" l="1"/>
  <c r="F22" i="1" s="1"/>
  <c r="G22" i="1" s="1"/>
</calcChain>
</file>

<file path=xl/sharedStrings.xml><?xml version="1.0" encoding="utf-8"?>
<sst xmlns="http://schemas.openxmlformats.org/spreadsheetml/2006/main" count="57" uniqueCount="55">
  <si>
    <t>Hệ số lương hiện hưởng:</t>
  </si>
  <si>
    <t>Hệ số phụ cấp chức vụ</t>
  </si>
  <si>
    <t>Phụ cấp thâm niên vượt khung</t>
  </si>
  <si>
    <t>Mức chênh lệch bảo lưu (nếu có)</t>
  </si>
  <si>
    <t>Lương cơ sở:</t>
  </si>
  <si>
    <t>Hệ số lương đặc thù</t>
  </si>
  <si>
    <t>Tiền lương:</t>
  </si>
  <si>
    <t>Vui lòng nhập thông tin vào các trường 1,2, 3, 4, 5:</t>
  </si>
  <si>
    <t>Bạn đang làm việc tại vùng:</t>
  </si>
  <si>
    <t>Vùng 1</t>
  </si>
  <si>
    <t>(Vui lòng chọn vùng)</t>
  </si>
  <si>
    <t>Tiền lương trên hợp đồng lao động</t>
  </si>
  <si>
    <t>Mức lương đóng Bảo hiểm</t>
  </si>
  <si>
    <t>Số người phụ thuộc</t>
  </si>
  <si>
    <t>(lương đóng BHXH, BHYT)</t>
  </si>
  <si>
    <t>(lương đóng BHTN)</t>
  </si>
  <si>
    <t>Các khoản được trừ khác (nếu có)</t>
  </si>
  <si>
    <t>Kết quả</t>
  </si>
  <si>
    <t>Lương</t>
  </si>
  <si>
    <t>Bảo hiểm</t>
  </si>
  <si>
    <t>Thuế TNCN</t>
  </si>
  <si>
    <t>Thực nhận</t>
  </si>
  <si>
    <t>Diễn giải</t>
  </si>
  <si>
    <t>Mức đóng</t>
  </si>
  <si>
    <t xml:space="preserve">Mức chịu thuế </t>
  </si>
  <si>
    <t xml:space="preserve">Thuế suất </t>
  </si>
  <si>
    <t>Tiền nộp</t>
  </si>
  <si>
    <t>Bảo hiểm xã hội (8%)</t>
  </si>
  <si>
    <t xml:space="preserve">Đến 5 triệu VNĐ </t>
  </si>
  <si>
    <t xml:space="preserve">Bảo hiểm y tế (1.5%) </t>
  </si>
  <si>
    <t xml:space="preserve">Trên 5 triệu VNĐ đến 10 triệu VNĐ </t>
  </si>
  <si>
    <t xml:space="preserve">Bảo hiểm thất nghiệp (1%) </t>
  </si>
  <si>
    <t xml:space="preserve">Trên 10 triệu VNĐ đến 18 triệu VNĐ </t>
  </si>
  <si>
    <t xml:space="preserve">Trên 18 triệu VNĐ đến 32 triệu VNĐ </t>
  </si>
  <si>
    <t xml:space="preserve">Thu nhập trước thuế </t>
  </si>
  <si>
    <t xml:space="preserve">Trên 32 triệu VNĐ đến 52 triệu VNĐ </t>
  </si>
  <si>
    <t xml:space="preserve">Giảm trừ gia cảnh bản thân </t>
  </si>
  <si>
    <t xml:space="preserve">Trên 52 triệu VNĐ đến 80 triệu VNĐ </t>
  </si>
  <si>
    <t>Giảm trừ gia cảnh người phụ thuộc (nếu có)</t>
  </si>
  <si>
    <t xml:space="preserve">Trên 80 triệu VNĐ </t>
  </si>
  <si>
    <t xml:space="preserve">Thu nhập tính thuế </t>
  </si>
  <si>
    <t>Thuế thu nhập cá nhân</t>
  </si>
  <si>
    <t>Mức tham chiếu</t>
  </si>
  <si>
    <t>Ghi chú:</t>
  </si>
  <si>
    <t>Căn cứ theo khoản 1 Điều 3 Nghị định 74/2024/NĐ-CP có hiệu lực từ 01/7/2024 quy định mức lương tối thiểu tháng và mức lương tối thiểu giờ như sau:</t>
  </si>
  <si>
    <t>Vùng</t>
  </si>
  <si>
    <t>Mức lương tối thiểu tháng</t>
  </si>
  <si>
    <t>Mức lương tối thiểu giờ</t>
  </si>
  <si>
    <t>(Đơn vị: đồng/tháng)</t>
  </si>
  <si>
    <t>(Đơn vị: đồng/giờ)</t>
  </si>
  <si>
    <t>Vùng 2</t>
  </si>
  <si>
    <t>Vùng 3</t>
  </si>
  <si>
    <t>Vùng 4</t>
  </si>
  <si>
    <t>BẢNG TÍNH THUẾ THU NHẬP CÁ NHÂN CỦA GIÁO VIÊN TỪ TIỀN LƯƠNG TIỀN CÔNG</t>
  </si>
  <si>
    <t>FILE EXCEL TÍNH TIỀN LƯƠNG VÀ THUẾ THU NHẬP CÁ NHÂN CỦA GIÁO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</si>
</sst>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rgb="FFFF0000"/>
      <name val="Times New Roman"/>
      <family val="2"/>
    </font>
    <font>
      <b/>
      <sz val="13"/>
      <color theme="0"/>
      <name val="Times New Roman"/>
      <family val="1"/>
    </font>
    <font>
      <sz val="11"/>
      <color theme="1"/>
      <name val="Times New Roman"/>
      <family val="2"/>
    </font>
    <font>
      <b/>
      <i/>
      <sz val="13"/>
      <color theme="4" tint="-0.499984740745262"/>
      <name val="Times New Roman"/>
      <family val="2"/>
    </font>
    <font>
      <b/>
      <i/>
      <sz val="11"/>
      <color rgb="FFFF0000"/>
      <name val="Times New Roman"/>
      <family val="2"/>
    </font>
    <font>
      <b/>
      <sz val="11"/>
      <color rgb="FFFF0000"/>
      <name val="Times New Roman"/>
      <family val="2"/>
    </font>
    <font>
      <b/>
      <i/>
      <sz val="11"/>
      <color rgb="FF00B050"/>
      <name val="Times New Roman"/>
      <family val="1"/>
    </font>
    <font>
      <i/>
      <sz val="8"/>
      <color rgb="FF00B050"/>
      <name val="Times New Roman"/>
      <family val="1"/>
    </font>
    <font>
      <b/>
      <sz val="11"/>
      <color theme="1"/>
      <name val="Times New Roman"/>
      <family val="2"/>
    </font>
    <font>
      <b/>
      <i/>
      <u/>
      <sz val="11"/>
      <color theme="1"/>
      <name val="Times New Roman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7B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 applyProtection="1">
      <alignment horizontal="center" vertical="center"/>
      <protection locked="0"/>
    </xf>
    <xf numFmtId="165" fontId="4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3" borderId="0" xfId="1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5" fontId="4" fillId="0" borderId="0" xfId="1" applyNumberFormat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/>
    <xf numFmtId="165" fontId="4" fillId="4" borderId="0" xfId="0" applyNumberFormat="1" applyFont="1" applyFill="1"/>
    <xf numFmtId="165" fontId="7" fillId="5" borderId="0" xfId="0" applyNumberFormat="1" applyFont="1" applyFill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5" fontId="4" fillId="0" borderId="0" xfId="1" applyNumberFormat="1" applyFont="1"/>
    <xf numFmtId="9" fontId="4" fillId="0" borderId="0" xfId="0" applyNumberFormat="1" applyFont="1"/>
    <xf numFmtId="165" fontId="4" fillId="6" borderId="0" xfId="1" applyNumberFormat="1" applyFont="1" applyFill="1"/>
    <xf numFmtId="165" fontId="4" fillId="7" borderId="0" xfId="1" applyNumberFormat="1" applyFont="1" applyFill="1"/>
    <xf numFmtId="165" fontId="4" fillId="4" borderId="0" xfId="1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/>
    <xf numFmtId="3" fontId="12" fillId="0" borderId="0" xfId="0" applyNumberFormat="1" applyFont="1"/>
    <xf numFmtId="0" fontId="12" fillId="8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2" fillId="8" borderId="0" xfId="0" applyFont="1" applyFill="1"/>
    <xf numFmtId="0" fontId="12" fillId="8" borderId="0" xfId="0" applyFont="1" applyFill="1" applyAlignment="1">
      <alignment vertical="center" wrapText="1"/>
    </xf>
    <xf numFmtId="0" fontId="12" fillId="8" borderId="0" xfId="0" applyFont="1" applyFill="1" applyAlignment="1">
      <alignment horizontal="center" vertical="center" wrapText="1"/>
    </xf>
    <xf numFmtId="3" fontId="12" fillId="8" borderId="0" xfId="0" applyNumberFormat="1" applyFont="1" applyFill="1" applyAlignment="1">
      <alignment horizontal="center" vertical="center" wrapText="1"/>
    </xf>
    <xf numFmtId="0" fontId="12" fillId="3" borderId="0" xfId="0" applyFont="1" applyFill="1"/>
    <xf numFmtId="0" fontId="14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7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209550</xdr:colOff>
      <xdr:row>24</xdr:row>
      <xdr:rowOff>104775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B03802-56DE-4B4F-BEC7-2BE637E7EA2F}"/>
            </a:ext>
          </a:extLst>
        </xdr:cNvPr>
        <xdr:cNvSpPr txBox="1"/>
      </xdr:nvSpPr>
      <xdr:spPr>
        <a:xfrm>
          <a:off x="9467850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1209675</xdr:colOff>
      <xdr:row>15</xdr:row>
      <xdr:rowOff>161925</xdr:rowOff>
    </xdr:from>
    <xdr:ext cx="3448050" cy="41665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8DE8D29-E3FE-43FF-870C-4CBFE7D33040}"/>
            </a:ext>
          </a:extLst>
        </xdr:cNvPr>
        <xdr:cNvSpPr txBox="1"/>
      </xdr:nvSpPr>
      <xdr:spPr>
        <a:xfrm>
          <a:off x="9715500" y="2962275"/>
          <a:ext cx="3448050" cy="416653"/>
        </a:xfrm>
        <a:prstGeom prst="rect">
          <a:avLst/>
        </a:prstGeom>
        <a:solidFill>
          <a:srgbClr val="FFE3BB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i="1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</a:t>
          </a:r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đóng BHTN tối đa = 20 x lương tối thiểu vùng. </a:t>
          </a:r>
        </a:p>
        <a:p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 đóng BHYT, BHXH tối đa = 20 x mức tham chiếu</a:t>
          </a:r>
          <a:endParaRPr lang="en-US" sz="1100" i="1">
            <a:solidFill>
              <a:srgbClr val="03A6A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5E703-69C2-446A-90C5-7B69908FCCD8}">
  <dimension ref="B1:J45"/>
  <sheetViews>
    <sheetView tabSelected="1" workbookViewId="0">
      <selection activeCell="F35" sqref="F35"/>
    </sheetView>
  </sheetViews>
  <sheetFormatPr defaultRowHeight="15" x14ac:dyDescent="0.25"/>
  <cols>
    <col min="2" max="2" width="30.42578125" bestFit="1" customWidth="1"/>
    <col min="3" max="3" width="14.42578125" customWidth="1"/>
    <col min="4" max="4" width="33.7109375" customWidth="1"/>
    <col min="5" max="5" width="19" customWidth="1"/>
    <col min="6" max="6" width="20.85546875" customWidth="1"/>
    <col min="7" max="7" width="18.28515625" customWidth="1"/>
    <col min="8" max="8" width="33.85546875" customWidth="1"/>
    <col min="9" max="9" width="15.42578125" customWidth="1"/>
  </cols>
  <sheetData>
    <row r="1" spans="2:10" x14ac:dyDescent="0.25">
      <c r="C1" s="46" t="s">
        <v>54</v>
      </c>
      <c r="D1" s="46"/>
      <c r="E1" s="46"/>
      <c r="F1" s="46"/>
      <c r="G1" s="46"/>
      <c r="H1" s="46"/>
    </row>
    <row r="2" spans="2:10" x14ac:dyDescent="0.25">
      <c r="C2" s="46"/>
      <c r="D2" s="46"/>
      <c r="E2" s="46"/>
      <c r="F2" s="46"/>
      <c r="G2" s="46"/>
      <c r="H2" s="46"/>
    </row>
    <row r="3" spans="2:10" x14ac:dyDescent="0.25">
      <c r="B3" s="35" t="s">
        <v>4</v>
      </c>
      <c r="C3" s="36">
        <v>2340000</v>
      </c>
    </row>
    <row r="4" spans="2:10" x14ac:dyDescent="0.25">
      <c r="B4" s="35" t="s">
        <v>0</v>
      </c>
      <c r="C4" s="45"/>
    </row>
    <row r="5" spans="2:10" x14ac:dyDescent="0.25">
      <c r="B5" s="35" t="s">
        <v>1</v>
      </c>
      <c r="C5" s="45"/>
    </row>
    <row r="6" spans="2:10" x14ac:dyDescent="0.25">
      <c r="B6" s="35" t="s">
        <v>2</v>
      </c>
      <c r="C6" s="45"/>
    </row>
    <row r="7" spans="2:10" x14ac:dyDescent="0.25">
      <c r="B7" s="35" t="s">
        <v>3</v>
      </c>
      <c r="C7" s="45"/>
    </row>
    <row r="8" spans="2:10" x14ac:dyDescent="0.25">
      <c r="B8" s="35" t="s">
        <v>5</v>
      </c>
      <c r="C8" s="45"/>
    </row>
    <row r="9" spans="2:10" x14ac:dyDescent="0.25">
      <c r="B9" s="35" t="s">
        <v>6</v>
      </c>
      <c r="C9" s="35">
        <f>(C4+C5+C6+C7)*C3*C8</f>
        <v>0</v>
      </c>
    </row>
    <row r="12" spans="2:10" ht="23.25" customHeight="1" x14ac:dyDescent="0.25">
      <c r="B12" s="1"/>
      <c r="C12" s="1"/>
      <c r="D12" s="2" t="s">
        <v>53</v>
      </c>
      <c r="E12" s="3"/>
      <c r="F12" s="3"/>
      <c r="G12" s="3"/>
      <c r="H12" s="3"/>
      <c r="I12" s="3"/>
      <c r="J12" s="3"/>
    </row>
    <row r="13" spans="2:10" ht="17.25" x14ac:dyDescent="0.25">
      <c r="B13" s="4"/>
      <c r="C13" s="4"/>
      <c r="D13" s="4"/>
      <c r="E13" s="5"/>
      <c r="F13" s="5"/>
      <c r="G13" s="5"/>
      <c r="H13" s="5"/>
      <c r="I13" s="4"/>
      <c r="J13" s="4"/>
    </row>
    <row r="14" spans="2:10" x14ac:dyDescent="0.25">
      <c r="B14" s="6" t="s">
        <v>7</v>
      </c>
      <c r="C14" s="4"/>
      <c r="D14" s="4"/>
      <c r="E14" s="4"/>
      <c r="F14" s="4"/>
      <c r="G14" s="4"/>
      <c r="H14" s="4"/>
      <c r="I14" s="4"/>
      <c r="J14" s="4"/>
    </row>
    <row r="15" spans="2:10" x14ac:dyDescent="0.25">
      <c r="B15" s="4"/>
      <c r="C15" s="7">
        <v>1</v>
      </c>
      <c r="D15" s="8" t="s">
        <v>8</v>
      </c>
      <c r="E15" s="9" t="s">
        <v>9</v>
      </c>
      <c r="F15" s="10">
        <f>VLOOKUP(E15, D41:E44, 2, 0)</f>
        <v>4960000</v>
      </c>
      <c r="G15" s="11" t="s">
        <v>10</v>
      </c>
      <c r="H15" s="12"/>
      <c r="I15" s="4"/>
      <c r="J15" s="4"/>
    </row>
    <row r="16" spans="2:10" x14ac:dyDescent="0.25">
      <c r="B16" s="4"/>
      <c r="C16" s="7">
        <v>2</v>
      </c>
      <c r="D16" s="8" t="s">
        <v>11</v>
      </c>
      <c r="E16" s="13">
        <f>C9</f>
        <v>0</v>
      </c>
      <c r="F16" s="14"/>
      <c r="G16" s="8"/>
      <c r="H16" s="8"/>
      <c r="I16" s="4"/>
      <c r="J16" s="4"/>
    </row>
    <row r="17" spans="2:10" x14ac:dyDescent="0.25">
      <c r="B17" s="4"/>
      <c r="C17" s="7">
        <v>3</v>
      </c>
      <c r="D17" s="8" t="s">
        <v>12</v>
      </c>
      <c r="E17" s="13"/>
      <c r="F17" s="10">
        <f>IF(E17&gt;20*F36, 20*F36,E17)</f>
        <v>0</v>
      </c>
      <c r="G17" s="15">
        <f>IF(E17&gt;20*F15, 20*F15,E17)</f>
        <v>0</v>
      </c>
      <c r="H17" s="8"/>
      <c r="I17" s="4"/>
      <c r="J17" s="4"/>
    </row>
    <row r="18" spans="2:10" x14ac:dyDescent="0.25">
      <c r="B18" s="4"/>
      <c r="C18" s="7">
        <v>4</v>
      </c>
      <c r="D18" s="16" t="s">
        <v>13</v>
      </c>
      <c r="E18" s="13">
        <v>1</v>
      </c>
      <c r="F18" s="17" t="s">
        <v>14</v>
      </c>
      <c r="G18" s="17" t="s">
        <v>15</v>
      </c>
      <c r="H18" s="8"/>
      <c r="I18" s="4"/>
      <c r="J18" s="4"/>
    </row>
    <row r="19" spans="2:10" x14ac:dyDescent="0.25">
      <c r="B19" s="4"/>
      <c r="C19" s="7">
        <v>5</v>
      </c>
      <c r="D19" s="8" t="s">
        <v>16</v>
      </c>
      <c r="E19" s="18">
        <v>0</v>
      </c>
      <c r="F19" s="8"/>
      <c r="G19" s="8"/>
      <c r="H19" s="8"/>
      <c r="I19" s="4"/>
      <c r="J19" s="4"/>
    </row>
    <row r="20" spans="2:10" x14ac:dyDescent="0.25">
      <c r="B20" s="4"/>
      <c r="C20" s="4"/>
      <c r="D20" s="4"/>
      <c r="E20" s="4"/>
      <c r="F20" s="4"/>
      <c r="G20" s="4"/>
      <c r="H20" s="4"/>
      <c r="I20" s="4"/>
      <c r="J20" s="4"/>
    </row>
    <row r="21" spans="2:10" x14ac:dyDescent="0.25">
      <c r="B21" s="19" t="s">
        <v>17</v>
      </c>
      <c r="C21" s="19"/>
      <c r="D21" s="20" t="s">
        <v>18</v>
      </c>
      <c r="E21" s="20" t="s">
        <v>19</v>
      </c>
      <c r="F21" s="20" t="s">
        <v>20</v>
      </c>
      <c r="G21" s="20" t="s">
        <v>21</v>
      </c>
      <c r="H21" s="4"/>
      <c r="I21" s="4"/>
      <c r="J21" s="4"/>
    </row>
    <row r="22" spans="2:10" x14ac:dyDescent="0.25">
      <c r="B22" s="4"/>
      <c r="C22" s="4"/>
      <c r="D22" s="21">
        <f>E16</f>
        <v>0</v>
      </c>
      <c r="E22" s="22">
        <f>E26+E27+E28</f>
        <v>0</v>
      </c>
      <c r="F22" s="23">
        <f>I33</f>
        <v>0</v>
      </c>
      <c r="G22" s="24">
        <f>D22-E22-F22</f>
        <v>0</v>
      </c>
      <c r="H22" s="4"/>
      <c r="I22" s="4"/>
      <c r="J22" s="4"/>
    </row>
    <row r="23" spans="2:10" x14ac:dyDescent="0.25">
      <c r="B23" s="4"/>
      <c r="C23" s="4"/>
      <c r="D23" s="4"/>
      <c r="E23" s="4"/>
      <c r="F23" s="4"/>
      <c r="G23" s="4"/>
      <c r="H23" s="4"/>
      <c r="I23" s="4"/>
      <c r="J23" s="4"/>
    </row>
    <row r="24" spans="2:10" x14ac:dyDescent="0.25">
      <c r="B24" s="25" t="s">
        <v>22</v>
      </c>
      <c r="C24" s="25"/>
      <c r="D24" s="4"/>
      <c r="E24" s="4"/>
      <c r="F24" s="4"/>
      <c r="G24" s="4"/>
      <c r="H24" s="20"/>
      <c r="I24" s="4"/>
      <c r="J24" s="4"/>
    </row>
    <row r="25" spans="2:10" ht="28.5" x14ac:dyDescent="0.25">
      <c r="B25" s="4"/>
      <c r="C25" s="4"/>
      <c r="D25" s="4"/>
      <c r="E25" s="20" t="s">
        <v>23</v>
      </c>
      <c r="F25" s="4"/>
      <c r="G25" s="4"/>
      <c r="H25" s="20" t="s">
        <v>24</v>
      </c>
      <c r="I25" s="20" t="s">
        <v>25</v>
      </c>
      <c r="J25" s="26" t="s">
        <v>26</v>
      </c>
    </row>
    <row r="26" spans="2:10" x14ac:dyDescent="0.25">
      <c r="B26" s="4"/>
      <c r="C26" s="4"/>
      <c r="D26" s="4" t="s">
        <v>27</v>
      </c>
      <c r="E26" s="27">
        <f>F17*8/100</f>
        <v>0</v>
      </c>
      <c r="F26" s="4"/>
      <c r="G26" s="4"/>
      <c r="H26" s="4" t="s">
        <v>28</v>
      </c>
      <c r="I26" s="28">
        <v>0.05</v>
      </c>
      <c r="J26" s="27">
        <f>IF(E33&lt;0,0,K26)</f>
        <v>0</v>
      </c>
    </row>
    <row r="27" spans="2:10" x14ac:dyDescent="0.25">
      <c r="B27" s="4"/>
      <c r="C27" s="4"/>
      <c r="D27" s="4" t="s">
        <v>29</v>
      </c>
      <c r="E27" s="27">
        <f>F17*1.5/100</f>
        <v>0</v>
      </c>
      <c r="F27" s="4"/>
      <c r="G27" s="4"/>
      <c r="H27" s="4" t="s">
        <v>30</v>
      </c>
      <c r="I27" s="28">
        <v>0.1</v>
      </c>
      <c r="J27" s="27">
        <f>IF(E33&gt;5000000, IF(E33&lt;10000000,(E33-5000000)*10/100,500000),0)</f>
        <v>0</v>
      </c>
    </row>
    <row r="28" spans="2:10" x14ac:dyDescent="0.25">
      <c r="B28" s="4"/>
      <c r="C28" s="4"/>
      <c r="D28" s="4" t="s">
        <v>31</v>
      </c>
      <c r="E28" s="27">
        <f>G17*1/100</f>
        <v>0</v>
      </c>
      <c r="F28" s="4"/>
      <c r="G28" s="4"/>
      <c r="H28" s="4" t="s">
        <v>32</v>
      </c>
      <c r="I28" s="28">
        <v>0.15</v>
      </c>
      <c r="J28" s="27">
        <f>IF(E33&gt;10000000, IF(E33&lt;=18000000,(E33-10000000)*15/100,1200000),0)</f>
        <v>0</v>
      </c>
    </row>
    <row r="29" spans="2:10" x14ac:dyDescent="0.25">
      <c r="B29" s="4"/>
      <c r="C29" s="4"/>
      <c r="D29" s="4" t="s">
        <v>16</v>
      </c>
      <c r="E29" s="22">
        <f>E19</f>
        <v>0</v>
      </c>
      <c r="F29" s="4"/>
      <c r="G29" s="4"/>
      <c r="H29" s="4" t="s">
        <v>33</v>
      </c>
      <c r="I29" s="28">
        <v>0.2</v>
      </c>
      <c r="J29" s="27">
        <f>IF(E33&gt;18000000, IF(E33&lt;=32000000,(E33-18000000)*20/100,2800000),0)</f>
        <v>0</v>
      </c>
    </row>
    <row r="30" spans="2:10" x14ac:dyDescent="0.25">
      <c r="B30" s="4"/>
      <c r="C30" s="4"/>
      <c r="D30" s="4" t="s">
        <v>34</v>
      </c>
      <c r="E30" s="29">
        <f>E16-E26-E27-E28-E29</f>
        <v>0</v>
      </c>
      <c r="F30" s="4"/>
      <c r="G30" s="4"/>
      <c r="H30" s="4" t="s">
        <v>35</v>
      </c>
      <c r="I30" s="28">
        <v>0.25</v>
      </c>
      <c r="J30" s="27">
        <f>IF(E33&gt;32000000, IF(E33&lt;=52000000,(E33-32000000)*25/100,5000000),0)</f>
        <v>0</v>
      </c>
    </row>
    <row r="31" spans="2:10" x14ac:dyDescent="0.25">
      <c r="B31" s="4"/>
      <c r="C31" s="4"/>
      <c r="D31" s="4" t="s">
        <v>36</v>
      </c>
      <c r="E31" s="27">
        <v>11000000</v>
      </c>
      <c r="F31" s="4"/>
      <c r="G31" s="4"/>
      <c r="H31" s="4" t="s">
        <v>37</v>
      </c>
      <c r="I31" s="28">
        <v>0.3</v>
      </c>
      <c r="J31" s="27">
        <f>IF(E33&gt;52000000, IF(E33&lt;=80000000,(E33-52000000)*30/100,8400000),0)</f>
        <v>0</v>
      </c>
    </row>
    <row r="32" spans="2:10" x14ac:dyDescent="0.25">
      <c r="B32" s="4"/>
      <c r="C32" s="4"/>
      <c r="D32" s="4" t="s">
        <v>38</v>
      </c>
      <c r="E32" s="27">
        <f xml:space="preserve"> E18*4400000</f>
        <v>4400000</v>
      </c>
      <c r="F32" s="4"/>
      <c r="G32" s="4"/>
      <c r="H32" s="4" t="s">
        <v>39</v>
      </c>
      <c r="I32" s="28">
        <v>0.35</v>
      </c>
      <c r="J32" s="27">
        <f>IF(E33&gt;80000000,(E33-80000000)*35/100,0)</f>
        <v>0</v>
      </c>
    </row>
    <row r="33" spans="2:10" x14ac:dyDescent="0.25">
      <c r="B33" s="4"/>
      <c r="C33" s="4"/>
      <c r="D33" s="4" t="s">
        <v>40</v>
      </c>
      <c r="E33" s="30">
        <f xml:space="preserve"> E30-E31-E32</f>
        <v>-15400000</v>
      </c>
      <c r="F33" s="4"/>
      <c r="G33" s="4"/>
      <c r="H33" s="4" t="s">
        <v>41</v>
      </c>
      <c r="I33" s="31">
        <f>SUM(J26:J32)</f>
        <v>0</v>
      </c>
      <c r="J33" s="31"/>
    </row>
    <row r="34" spans="2:10" x14ac:dyDescent="0.25">
      <c r="B34" s="4"/>
      <c r="C34" s="4"/>
      <c r="D34" s="32"/>
      <c r="E34" s="27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 t="s">
        <v>42</v>
      </c>
      <c r="F36" s="33">
        <v>2340000</v>
      </c>
      <c r="G36" s="4"/>
      <c r="H36" s="4"/>
      <c r="I36" s="4"/>
      <c r="J36" s="4"/>
    </row>
    <row r="37" spans="2:10" x14ac:dyDescent="0.25">
      <c r="B37" s="34" t="s">
        <v>43</v>
      </c>
      <c r="C37" s="37" t="s">
        <v>44</v>
      </c>
      <c r="D37" s="37"/>
      <c r="E37" s="37"/>
      <c r="F37" s="37"/>
      <c r="G37" s="37"/>
      <c r="H37" s="37"/>
      <c r="I37" s="4"/>
      <c r="J37" s="4"/>
    </row>
    <row r="38" spans="2:10" ht="31.5" x14ac:dyDescent="0.25">
      <c r="B38" s="14"/>
      <c r="C38" s="38"/>
      <c r="D38" s="39" t="s">
        <v>45</v>
      </c>
      <c r="E38" s="40" t="s">
        <v>46</v>
      </c>
      <c r="F38" s="40" t="s">
        <v>47</v>
      </c>
      <c r="G38" s="41"/>
      <c r="H38" s="41"/>
      <c r="I38" s="4"/>
      <c r="J38" s="4"/>
    </row>
    <row r="39" spans="2:10" x14ac:dyDescent="0.25">
      <c r="B39" s="14"/>
      <c r="C39" s="38"/>
      <c r="D39" s="39"/>
      <c r="E39" s="42"/>
      <c r="F39" s="42"/>
      <c r="G39" s="41"/>
      <c r="H39" s="41"/>
      <c r="I39" s="4"/>
      <c r="J39" s="4"/>
    </row>
    <row r="40" spans="2:10" ht="31.5" x14ac:dyDescent="0.25">
      <c r="B40" s="14"/>
      <c r="C40" s="38"/>
      <c r="D40" s="39"/>
      <c r="E40" s="40" t="s">
        <v>48</v>
      </c>
      <c r="F40" s="40" t="s">
        <v>49</v>
      </c>
      <c r="G40" s="41"/>
      <c r="H40" s="41"/>
      <c r="I40" s="4"/>
      <c r="J40" s="4"/>
    </row>
    <row r="41" spans="2:10" x14ac:dyDescent="0.25">
      <c r="B41" s="4"/>
      <c r="C41" s="41"/>
      <c r="D41" s="43" t="s">
        <v>9</v>
      </c>
      <c r="E41" s="44">
        <v>4960000</v>
      </c>
      <c r="F41" s="44">
        <v>23800</v>
      </c>
      <c r="G41" s="41"/>
      <c r="H41" s="41"/>
      <c r="I41" s="4"/>
      <c r="J41" s="4"/>
    </row>
    <row r="42" spans="2:10" x14ac:dyDescent="0.25">
      <c r="B42" s="4"/>
      <c r="C42" s="41"/>
      <c r="D42" s="43" t="s">
        <v>50</v>
      </c>
      <c r="E42" s="44">
        <v>4410000</v>
      </c>
      <c r="F42" s="44">
        <v>21200</v>
      </c>
      <c r="G42" s="41"/>
      <c r="H42" s="41"/>
      <c r="I42" s="4"/>
      <c r="J42" s="4"/>
    </row>
    <row r="43" spans="2:10" x14ac:dyDescent="0.25">
      <c r="B43" s="4"/>
      <c r="C43" s="41"/>
      <c r="D43" s="43" t="s">
        <v>51</v>
      </c>
      <c r="E43" s="44">
        <v>3860000</v>
      </c>
      <c r="F43" s="44">
        <v>18600</v>
      </c>
      <c r="G43" s="41"/>
      <c r="H43" s="41"/>
      <c r="I43" s="4"/>
      <c r="J43" s="4"/>
    </row>
    <row r="44" spans="2:10" x14ac:dyDescent="0.25">
      <c r="B44" s="4"/>
      <c r="C44" s="41"/>
      <c r="D44" s="43" t="s">
        <v>52</v>
      </c>
      <c r="E44" s="44">
        <v>3450000</v>
      </c>
      <c r="F44" s="44">
        <v>16600</v>
      </c>
      <c r="G44" s="41"/>
      <c r="H44" s="41"/>
      <c r="I44" s="4"/>
      <c r="J44" s="4"/>
    </row>
    <row r="45" spans="2:10" x14ac:dyDescent="0.25">
      <c r="B45" s="4"/>
      <c r="C45" s="41"/>
      <c r="D45" s="41"/>
      <c r="E45" s="41"/>
      <c r="F45" s="41"/>
      <c r="G45" s="41"/>
      <c r="H45" s="41"/>
      <c r="I45" s="4"/>
      <c r="J45" s="4"/>
    </row>
  </sheetData>
  <mergeCells count="9">
    <mergeCell ref="C37:H37"/>
    <mergeCell ref="D38:D40"/>
    <mergeCell ref="C1:H2"/>
    <mergeCell ref="D12:J12"/>
    <mergeCell ref="E13:H13"/>
    <mergeCell ref="G15:H15"/>
    <mergeCell ref="B21:C21"/>
    <mergeCell ref="B24:C24"/>
    <mergeCell ref="I33:J33"/>
  </mergeCells>
  <dataValidations count="1">
    <dataValidation type="list" allowBlank="1" showInputMessage="1" showErrorMessage="1" sqref="E15" xr:uid="{355F9079-B777-4FAF-9B26-D978BA4E3A6C}">
      <formula1>"Vùng 1, Vùng 2, Vùng 3, Vùng 4"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2025-07-28T10:47:26Z</dcterms:created>
  <dcterms:modified xsi:type="dcterms:W3CDTF">2025-07-28T11:00:21Z</dcterms:modified>
</cp:coreProperties>
</file>