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excel công thức\"/>
    </mc:Choice>
  </mc:AlternateContent>
  <xr:revisionPtr revIDLastSave="0" documentId="13_ncr:1_{8B32B06B-15CF-466F-A877-E1572346BE98}" xr6:coauthVersionLast="47" xr6:coauthVersionMax="47" xr10:uidLastSave="{00000000-0000-0000-0000-000000000000}"/>
  <bookViews>
    <workbookView xWindow="-120" yWindow="-120" windowWidth="21840" windowHeight="13140" firstSheet="1" activeTab="1" xr2:uid="{00000000-000D-0000-FFFF-FFFF00000000}"/>
  </bookViews>
  <sheets>
    <sheet name="Từ 01.01.2026 - 30.06.2026" sheetId="1" state="hidden" r:id="rId1"/>
    <sheet name="Từ 01.01.2026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2" l="1"/>
  <c r="D19" i="2"/>
  <c r="C12" i="2"/>
  <c r="E7" i="2"/>
  <c r="D16" i="2" s="1"/>
  <c r="E5" i="2"/>
  <c r="F7" i="2" s="1"/>
  <c r="D18" i="2" s="1"/>
  <c r="D22" i="1"/>
  <c r="C12" i="1"/>
  <c r="E5" i="1"/>
  <c r="F7" i="1" s="1"/>
  <c r="D18" i="1" s="1"/>
  <c r="E7" i="1"/>
  <c r="D17" i="1" s="1"/>
  <c r="D17" i="2" l="1"/>
  <c r="D12" i="2" s="1"/>
  <c r="D16" i="1"/>
  <c r="D20" i="2" l="1"/>
  <c r="D23" i="2" s="1"/>
  <c r="D19" i="1"/>
  <c r="D20" i="1" s="1"/>
  <c r="I17" i="2" l="1"/>
  <c r="I19" i="2"/>
  <c r="I20" i="2"/>
  <c r="I18" i="2"/>
  <c r="J16" i="2"/>
  <c r="I16" i="2" s="1"/>
  <c r="H21" i="2" s="1"/>
  <c r="E12" i="2" s="1"/>
  <c r="D23" i="1"/>
  <c r="I21" i="1" s="1"/>
  <c r="D12" i="1"/>
  <c r="F12" i="2" l="1"/>
  <c r="I19" i="1"/>
  <c r="J16" i="1"/>
  <c r="I16" i="1" s="1"/>
  <c r="I17" i="1"/>
  <c r="I20" i="1"/>
  <c r="I18" i="1"/>
  <c r="I22" i="1"/>
  <c r="H23" i="1" l="1"/>
  <c r="E12" i="1" s="1"/>
  <c r="F12" i="1" s="1"/>
</calcChain>
</file>

<file path=xl/sharedStrings.xml><?xml version="1.0" encoding="utf-8"?>
<sst xmlns="http://schemas.openxmlformats.org/spreadsheetml/2006/main" count="98" uniqueCount="54">
  <si>
    <t>Mức lương đóng Bảo hiểm</t>
  </si>
  <si>
    <t>Số người phụ thuộc</t>
  </si>
  <si>
    <t>Lương</t>
  </si>
  <si>
    <t>Bảo hiểm</t>
  </si>
  <si>
    <t>Thuế TNCN</t>
  </si>
  <si>
    <t>Diễn giải</t>
  </si>
  <si>
    <t>Bảo hiểm xã hội (8%)</t>
  </si>
  <si>
    <t xml:space="preserve">Bảo hiểm y tế (1.5%) </t>
  </si>
  <si>
    <t xml:space="preserve">Bảo hiểm thất nghiệp (1%) </t>
  </si>
  <si>
    <t xml:space="preserve">Thu nhập trước thuế </t>
  </si>
  <si>
    <t xml:space="preserve">Giảm trừ gia cảnh bản thân </t>
  </si>
  <si>
    <t xml:space="preserve">Mức chịu thuế </t>
  </si>
  <si>
    <t xml:space="preserve">Thuế suất </t>
  </si>
  <si>
    <t xml:space="preserve">Đến 5 triệu VNĐ </t>
  </si>
  <si>
    <t xml:space="preserve">Trên 5 triệu VNĐ đến 10 triệu VNĐ </t>
  </si>
  <si>
    <t xml:space="preserve">Trên 10 triệu VNĐ đến 18 triệu VNĐ </t>
  </si>
  <si>
    <t xml:space="preserve">Trên 18 triệu VNĐ đến 32 triệu VNĐ </t>
  </si>
  <si>
    <t xml:space="preserve">Trên 32 triệu VNĐ đến 52 triệu VNĐ </t>
  </si>
  <si>
    <t xml:space="preserve">Trên 52 triệu VNĐ đến 80 triệu VNĐ </t>
  </si>
  <si>
    <t xml:space="preserve">Trên 80 triệu VNĐ </t>
  </si>
  <si>
    <t>Mức đóng</t>
  </si>
  <si>
    <t>Ghi chú:</t>
  </si>
  <si>
    <t>Giảm trừ gia cảnh người phụ thuộc (nếu có)</t>
  </si>
  <si>
    <t>Kết quả</t>
  </si>
  <si>
    <t>Tiền nộp</t>
  </si>
  <si>
    <t>Các khoản được trừ khác (nếu có)</t>
  </si>
  <si>
    <t>Thuế thu nhập cá nhân</t>
  </si>
  <si>
    <t>Thực nhận</t>
  </si>
  <si>
    <t>Vùng</t>
  </si>
  <si>
    <t>Mức lương tối thiểu tháng</t>
  </si>
  <si>
    <t>(Đơn vị: đồng/tháng)</t>
  </si>
  <si>
    <t>Mức lương tối thiểu giờ</t>
  </si>
  <si>
    <t>(Đơn vị: đồng/giờ)</t>
  </si>
  <si>
    <t>Vùng 1</t>
  </si>
  <si>
    <t>Vùng 2</t>
  </si>
  <si>
    <t>Vùng 3</t>
  </si>
  <si>
    <t>Vùng 4</t>
  </si>
  <si>
    <t xml:space="preserve">Thu nhập tính thuế </t>
  </si>
  <si>
    <t>(lương đóng BHXH, BHYT)</t>
  </si>
  <si>
    <t>(lương đóng BHTN)</t>
  </si>
  <si>
    <t>Bạn đang làm việc tại vùng:</t>
  </si>
  <si>
    <t>Mức tham chiếu</t>
  </si>
  <si>
    <t>(Vui lòng chọn vùng)</t>
  </si>
  <si>
    <t>Vui lòng nhập thông tin vào các trường 1,2, 3, 4, 5:</t>
  </si>
  <si>
    <t>Phòng: Lao động - Tiền lương - Việc làm ; Trang:https://thuvienphapluat.vn/lao-dong-tien-luong</t>
  </si>
  <si>
    <t>Tổng thu nhập chịu thuế</t>
  </si>
  <si>
    <t>Căn cứ theo Nghị định 293/2025/NĐ-CP có hiệu lực từ 01/01/2026 quy định mức lương tối thiểu tháng và mức lương tối thiểu giờ như sau:</t>
  </si>
  <si>
    <t xml:space="preserve">Đến 10 triệu VNĐ </t>
  </si>
  <si>
    <t xml:space="preserve">Trên 10 triệu VNĐ đến 30 triệu VNĐ </t>
  </si>
  <si>
    <t xml:space="preserve">Trên 30 triệu VNĐ đến 60 triệu VNĐ </t>
  </si>
  <si>
    <t xml:space="preserve">Trên 100 triệu VNĐ </t>
  </si>
  <si>
    <t xml:space="preserve">Trên 60 triệu VNĐ đến 100 triệu VNĐ </t>
  </si>
  <si>
    <t>BẢNG TÍNH THUẾ THU NHẬP CÁ NHÂN CỦA NGƯỜI LAO ĐỘNG TỪ TIỀN LƯƠNG TIỀN CÔNG TỪ 01/01/2026 - 30/06/2026</t>
  </si>
  <si>
    <t>BẢNG TÍNH THUẾ THU NHẬP CÁ NHÂN CỦA NGƯỜI LAO ĐỘNG TỪ TIỀN LƯƠNG TIỀN CÔNG TỪ 01/01/2026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</si>
</sst>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6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1"/>
      <color rgb="FFFF0000"/>
      <name val="Times New Roman"/>
      <family val="2"/>
    </font>
    <font>
      <sz val="11"/>
      <color theme="0"/>
      <name val="Times New Roman"/>
      <family val="2"/>
    </font>
    <font>
      <sz val="11"/>
      <color theme="1"/>
      <name val="Times New Roman"/>
      <family val="2"/>
    </font>
    <font>
      <b/>
      <i/>
      <sz val="11"/>
      <color rgb="FFFF0000"/>
      <name val="Times New Roman"/>
      <family val="2"/>
    </font>
    <font>
      <b/>
      <sz val="11"/>
      <color theme="1"/>
      <name val="Times New Roman"/>
      <family val="2"/>
    </font>
    <font>
      <b/>
      <i/>
      <u/>
      <sz val="11"/>
      <color theme="1"/>
      <name val="Times New Roman"/>
      <family val="2"/>
    </font>
    <font>
      <b/>
      <i/>
      <sz val="13"/>
      <color theme="4" tint="-0.499984740745262"/>
      <name val="Times New Roman"/>
      <family val="2"/>
    </font>
    <font>
      <b/>
      <sz val="13"/>
      <color rgb="FFFF0000"/>
      <name val="Times New Roman"/>
      <family val="2"/>
    </font>
    <font>
      <b/>
      <sz val="12"/>
      <color theme="1"/>
      <name val="Times New Roman"/>
      <family val="2"/>
    </font>
    <font>
      <i/>
      <sz val="8"/>
      <color rgb="FF00B050"/>
      <name val="Times New Roman"/>
      <family val="1"/>
    </font>
    <font>
      <b/>
      <i/>
      <sz val="11"/>
      <color rgb="FF00B050"/>
      <name val="Times New Roman"/>
      <family val="1"/>
    </font>
    <font>
      <b/>
      <sz val="13"/>
      <color theme="0"/>
      <name val="Times New Roman"/>
      <family val="1"/>
    </font>
    <font>
      <sz val="11"/>
      <color theme="0"/>
      <name val="Times New Roman"/>
      <family val="1"/>
    </font>
    <font>
      <i/>
      <sz val="8"/>
      <color theme="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B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65" fontId="3" fillId="0" borderId="0" xfId="1" applyNumberFormat="1" applyFont="1"/>
    <xf numFmtId="165" fontId="4" fillId="0" borderId="0" xfId="1" applyNumberFormat="1" applyFont="1"/>
    <xf numFmtId="0" fontId="6" fillId="0" borderId="0" xfId="0" applyFont="1" applyAlignment="1">
      <alignment horizontal="center"/>
    </xf>
    <xf numFmtId="165" fontId="4" fillId="0" borderId="0" xfId="0" applyNumberFormat="1" applyFont="1"/>
    <xf numFmtId="165" fontId="4" fillId="2" borderId="0" xfId="0" applyNumberFormat="1" applyFont="1" applyFill="1"/>
    <xf numFmtId="165" fontId="2" fillId="4" borderId="0" xfId="0" applyNumberFormat="1" applyFont="1" applyFill="1"/>
    <xf numFmtId="0" fontId="6" fillId="0" borderId="0" xfId="0" applyFont="1" applyAlignment="1">
      <alignment horizontal="center" vertical="center" wrapText="1"/>
    </xf>
    <xf numFmtId="9" fontId="4" fillId="0" borderId="0" xfId="0" applyNumberFormat="1" applyFont="1"/>
    <xf numFmtId="165" fontId="3" fillId="0" borderId="0" xfId="0" applyNumberFormat="1" applyFont="1"/>
    <xf numFmtId="165" fontId="4" fillId="3" borderId="0" xfId="1" applyNumberFormat="1" applyFont="1" applyFill="1"/>
    <xf numFmtId="165" fontId="4" fillId="5" borderId="0" xfId="1" applyNumberFormat="1" applyFont="1" applyFill="1"/>
    <xf numFmtId="0" fontId="4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0" borderId="0" xfId="1" applyNumberFormat="1" applyFont="1" applyAlignment="1">
      <alignment vertical="center"/>
    </xf>
    <xf numFmtId="3" fontId="4" fillId="0" borderId="0" xfId="0" applyNumberFormat="1" applyFont="1" applyAlignment="1">
      <alignment horizontal="center"/>
    </xf>
    <xf numFmtId="165" fontId="4" fillId="0" borderId="0" xfId="1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  <xf numFmtId="0" fontId="4" fillId="6" borderId="0" xfId="0" applyFont="1" applyFill="1"/>
    <xf numFmtId="0" fontId="0" fillId="6" borderId="0" xfId="0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3" fontId="0" fillId="6" borderId="0" xfId="0" applyNumberForma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7" borderId="0" xfId="0" applyFont="1" applyFill="1" applyAlignment="1" applyProtection="1">
      <alignment horizontal="center" vertical="center"/>
      <protection locked="0"/>
    </xf>
    <xf numFmtId="165" fontId="4" fillId="7" borderId="0" xfId="1" applyNumberFormat="1" applyFont="1" applyFill="1" applyAlignment="1" applyProtection="1">
      <alignment horizontal="center" vertical="center"/>
      <protection locked="0"/>
    </xf>
    <xf numFmtId="0" fontId="4" fillId="6" borderId="0" xfId="0" applyFont="1" applyFill="1" applyAlignment="1">
      <alignment horizontal="center" vertical="center" wrapText="1"/>
    </xf>
    <xf numFmtId="165" fontId="4" fillId="7" borderId="0" xfId="1" applyNumberFormat="1" applyFont="1" applyFill="1" applyAlignment="1" applyProtection="1">
      <alignment vertical="center"/>
      <protection locked="0"/>
    </xf>
    <xf numFmtId="165" fontId="14" fillId="0" borderId="0" xfId="1" applyNumberFormat="1" applyFont="1" applyAlignment="1">
      <alignment horizontal="center" vertical="center"/>
    </xf>
    <xf numFmtId="165" fontId="14" fillId="0" borderId="0" xfId="1" applyNumberFormat="1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65" fontId="4" fillId="2" borderId="0" xfId="1" applyNumberFormat="1" applyFont="1" applyFill="1" applyAlignment="1">
      <alignment horizontal="center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7BFF"/>
      <color rgb="FF03A6A1"/>
      <color rgb="FFFFE3BB"/>
      <color rgb="FF0033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209550</xdr:colOff>
      <xdr:row>14</xdr:row>
      <xdr:rowOff>104775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FE68F23-5A8A-5F5B-A37A-57852E00FBCD}"/>
            </a:ext>
          </a:extLst>
        </xdr:cNvPr>
        <xdr:cNvSpPr txBox="1"/>
      </xdr:nvSpPr>
      <xdr:spPr>
        <a:xfrm>
          <a:off x="9467850" y="315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1133475</xdr:colOff>
      <xdr:row>5</xdr:row>
      <xdr:rowOff>171450</xdr:rowOff>
    </xdr:from>
    <xdr:ext cx="3448050" cy="41665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FBF8127-E660-6833-6F18-DA9B93561ADC}"/>
            </a:ext>
          </a:extLst>
        </xdr:cNvPr>
        <xdr:cNvSpPr txBox="1"/>
      </xdr:nvSpPr>
      <xdr:spPr>
        <a:xfrm>
          <a:off x="6791325" y="1504950"/>
          <a:ext cx="3448050" cy="416653"/>
        </a:xfrm>
        <a:prstGeom prst="rect">
          <a:avLst/>
        </a:prstGeom>
        <a:solidFill>
          <a:srgbClr val="FFE3BB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i="1">
              <a:solidFill>
                <a:srgbClr val="03A6A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Lương</a:t>
          </a:r>
          <a:r>
            <a:rPr lang="en-US" sz="1100" i="1" baseline="0">
              <a:solidFill>
                <a:srgbClr val="03A6A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đóng BHTN tối đa = 20 x lương tối thiểu vùng. </a:t>
          </a:r>
        </a:p>
        <a:p>
          <a:r>
            <a:rPr lang="en-US" sz="1100" i="1" baseline="0">
              <a:solidFill>
                <a:srgbClr val="03A6A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Lương đóng BHYT, BHXH tối đa = 20 x mức tham chiếu</a:t>
          </a:r>
          <a:endParaRPr lang="en-US" sz="1100" i="1">
            <a:solidFill>
              <a:srgbClr val="03A6A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209550</xdr:colOff>
      <xdr:row>14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BBA33BE-6D30-4BF1-9323-F7725EF7C369}"/>
            </a:ext>
          </a:extLst>
        </xdr:cNvPr>
        <xdr:cNvSpPr txBox="1"/>
      </xdr:nvSpPr>
      <xdr:spPr>
        <a:xfrm>
          <a:off x="9467850" y="315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1133475</xdr:colOff>
      <xdr:row>5</xdr:row>
      <xdr:rowOff>171450</xdr:rowOff>
    </xdr:from>
    <xdr:ext cx="3448050" cy="41665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CFC7C6C-4D05-4423-805A-FDF440E6067D}"/>
            </a:ext>
          </a:extLst>
        </xdr:cNvPr>
        <xdr:cNvSpPr txBox="1"/>
      </xdr:nvSpPr>
      <xdr:spPr>
        <a:xfrm>
          <a:off x="6791325" y="1504950"/>
          <a:ext cx="3448050" cy="416653"/>
        </a:xfrm>
        <a:prstGeom prst="rect">
          <a:avLst/>
        </a:prstGeom>
        <a:solidFill>
          <a:srgbClr val="FFE3BB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i="1">
              <a:solidFill>
                <a:srgbClr val="03A6A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Lương</a:t>
          </a:r>
          <a:r>
            <a:rPr lang="en-US" sz="1100" i="1" baseline="0">
              <a:solidFill>
                <a:srgbClr val="03A6A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đóng BHTN tối đa = 20 x lương tối thiểu vùng. </a:t>
          </a:r>
        </a:p>
        <a:p>
          <a:r>
            <a:rPr lang="en-US" sz="1100" i="1" baseline="0">
              <a:solidFill>
                <a:srgbClr val="03A6A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Lương đóng BHYT, BHXH tối đa = 20 x mức tham chiếu</a:t>
          </a:r>
          <a:endParaRPr lang="en-US" sz="1100" i="1">
            <a:solidFill>
              <a:srgbClr val="03A6A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5"/>
  <sheetViews>
    <sheetView topLeftCell="A16" zoomScaleNormal="100" workbookViewId="0">
      <selection activeCell="D5" sqref="D5"/>
    </sheetView>
  </sheetViews>
  <sheetFormatPr defaultRowHeight="15" x14ac:dyDescent="0.25"/>
  <cols>
    <col min="1" max="1" width="7.625" style="2" customWidth="1"/>
    <col min="2" max="2" width="3.875" style="2" customWidth="1"/>
    <col min="3" max="3" width="29.375" style="2" customWidth="1"/>
    <col min="4" max="4" width="15.625" style="2" customWidth="1"/>
    <col min="5" max="5" width="17.75" style="2" customWidth="1"/>
    <col min="6" max="6" width="15" style="2" customWidth="1"/>
    <col min="7" max="7" width="32.25" style="2" customWidth="1"/>
    <col min="8" max="8" width="11.5" style="2" customWidth="1"/>
    <col min="9" max="9" width="17.25" style="2" customWidth="1"/>
    <col min="10" max="10" width="17.25" style="1" customWidth="1"/>
    <col min="11" max="16384" width="9" style="2"/>
  </cols>
  <sheetData>
    <row r="2" spans="1:10" ht="39" customHeight="1" x14ac:dyDescent="0.25">
      <c r="A2" s="25"/>
      <c r="B2" s="25"/>
      <c r="C2" s="40" t="s">
        <v>52</v>
      </c>
      <c r="D2" s="41"/>
      <c r="E2" s="41"/>
      <c r="F2" s="41"/>
      <c r="G2" s="41"/>
      <c r="H2" s="41"/>
      <c r="I2" s="41"/>
    </row>
    <row r="3" spans="1:10" ht="21" customHeight="1" x14ac:dyDescent="0.25">
      <c r="C3" s="43" t="s">
        <v>44</v>
      </c>
      <c r="D3" s="43"/>
      <c r="E3" s="43"/>
      <c r="F3" s="43"/>
      <c r="G3" s="43"/>
      <c r="H3" s="43"/>
      <c r="I3" s="43"/>
    </row>
    <row r="4" spans="1:10" x14ac:dyDescent="0.25">
      <c r="A4" s="3" t="s">
        <v>43</v>
      </c>
      <c r="J4" s="4"/>
    </row>
    <row r="5" spans="1:10" x14ac:dyDescent="0.25">
      <c r="B5" s="32">
        <v>1</v>
      </c>
      <c r="C5" s="24" t="s">
        <v>40</v>
      </c>
      <c r="D5" s="33" t="s">
        <v>33</v>
      </c>
      <c r="E5" s="21">
        <f>VLOOKUP(D5, C31:D34, 2, 0)</f>
        <v>5310000</v>
      </c>
      <c r="F5" s="48" t="s">
        <v>42</v>
      </c>
      <c r="G5" s="49"/>
    </row>
    <row r="6" spans="1:10" x14ac:dyDescent="0.25">
      <c r="B6" s="32">
        <v>2</v>
      </c>
      <c r="C6" s="24" t="s">
        <v>45</v>
      </c>
      <c r="D6" s="34">
        <v>25000000</v>
      </c>
      <c r="E6" s="17"/>
      <c r="F6" s="24"/>
      <c r="G6" s="24"/>
    </row>
    <row r="7" spans="1:10" x14ac:dyDescent="0.25">
      <c r="B7" s="32">
        <v>3</v>
      </c>
      <c r="C7" s="24" t="s">
        <v>0</v>
      </c>
      <c r="D7" s="34">
        <v>5000000</v>
      </c>
      <c r="E7" s="21">
        <f>IF(D7&gt;20*E26, 20*E26,D7)</f>
        <v>5000000</v>
      </c>
      <c r="F7" s="19">
        <f>IF(D7&gt;20*E5, 20*E5,D7)</f>
        <v>5000000</v>
      </c>
      <c r="G7" s="24"/>
    </row>
    <row r="8" spans="1:10" x14ac:dyDescent="0.25">
      <c r="B8" s="32">
        <v>4</v>
      </c>
      <c r="C8" s="23" t="s">
        <v>1</v>
      </c>
      <c r="D8" s="34">
        <v>0</v>
      </c>
      <c r="E8" s="22" t="s">
        <v>38</v>
      </c>
      <c r="F8" s="22" t="s">
        <v>39</v>
      </c>
      <c r="G8" s="24"/>
    </row>
    <row r="9" spans="1:10" x14ac:dyDescent="0.25">
      <c r="B9" s="32">
        <v>5</v>
      </c>
      <c r="C9" s="24" t="s">
        <v>25</v>
      </c>
      <c r="D9" s="36">
        <v>0</v>
      </c>
      <c r="E9" s="24"/>
      <c r="F9" s="24"/>
      <c r="G9" s="24"/>
    </row>
    <row r="11" spans="1:10" x14ac:dyDescent="0.25">
      <c r="A11" s="45" t="s">
        <v>23</v>
      </c>
      <c r="B11" s="45"/>
      <c r="C11" s="6" t="s">
        <v>2</v>
      </c>
      <c r="D11" s="6" t="s">
        <v>3</v>
      </c>
      <c r="E11" s="6" t="s">
        <v>4</v>
      </c>
      <c r="F11" s="6" t="s">
        <v>27</v>
      </c>
    </row>
    <row r="12" spans="1:10" x14ac:dyDescent="0.25">
      <c r="C12" s="18">
        <f>D6</f>
        <v>25000000</v>
      </c>
      <c r="D12" s="7">
        <f>D16+D17+D18</f>
        <v>525000</v>
      </c>
      <c r="E12" s="8">
        <f>H23</f>
        <v>647500</v>
      </c>
      <c r="F12" s="9">
        <f>C12-D12-E12</f>
        <v>23827500</v>
      </c>
    </row>
    <row r="14" spans="1:10" x14ac:dyDescent="0.25">
      <c r="A14" s="46" t="s">
        <v>5</v>
      </c>
      <c r="B14" s="46"/>
      <c r="G14" s="6"/>
    </row>
    <row r="15" spans="1:10" x14ac:dyDescent="0.25">
      <c r="D15" s="6" t="s">
        <v>20</v>
      </c>
      <c r="G15" s="6" t="s">
        <v>11</v>
      </c>
      <c r="H15" s="6" t="s">
        <v>12</v>
      </c>
      <c r="I15" s="10" t="s">
        <v>24</v>
      </c>
    </row>
    <row r="16" spans="1:10" x14ac:dyDescent="0.25">
      <c r="C16" s="2" t="s">
        <v>6</v>
      </c>
      <c r="D16" s="5">
        <f>E7*8/100</f>
        <v>400000</v>
      </c>
      <c r="G16" s="2" t="s">
        <v>13</v>
      </c>
      <c r="H16" s="11">
        <v>0.05</v>
      </c>
      <c r="I16" s="5">
        <f>IF(D23&lt;0,0,J16)</f>
        <v>250000</v>
      </c>
      <c r="J16" s="12">
        <f>IF(D23&lt;=5000000,D23*5/100,250000)</f>
        <v>250000</v>
      </c>
    </row>
    <row r="17" spans="1:9" x14ac:dyDescent="0.25">
      <c r="C17" s="2" t="s">
        <v>7</v>
      </c>
      <c r="D17" s="5">
        <f>E7*1.5/100</f>
        <v>75000</v>
      </c>
      <c r="G17" s="2" t="s">
        <v>14</v>
      </c>
      <c r="H17" s="11">
        <v>0.1</v>
      </c>
      <c r="I17" s="5">
        <f>IF(D23&gt;5000000, IF(D23&lt;10000000,(D23-5000000)*10/100,500000),0)</f>
        <v>397500</v>
      </c>
    </row>
    <row r="18" spans="1:9" x14ac:dyDescent="0.25">
      <c r="C18" s="2" t="s">
        <v>8</v>
      </c>
      <c r="D18" s="5">
        <f>F7*1/100</f>
        <v>50000</v>
      </c>
      <c r="G18" s="2" t="s">
        <v>15</v>
      </c>
      <c r="H18" s="11">
        <v>0.15</v>
      </c>
      <c r="I18" s="5">
        <f>IF(D23&gt;10000000, IF(D23&lt;=18000000,(D23-10000000)*15/100,1200000),0)</f>
        <v>0</v>
      </c>
    </row>
    <row r="19" spans="1:9" x14ac:dyDescent="0.25">
      <c r="C19" s="2" t="s">
        <v>25</v>
      </c>
      <c r="D19" s="7">
        <f>D9</f>
        <v>0</v>
      </c>
      <c r="G19" s="2" t="s">
        <v>16</v>
      </c>
      <c r="H19" s="11">
        <v>0.2</v>
      </c>
      <c r="I19" s="5">
        <f>IF(D23&gt;18000000, IF(D23&lt;=32000000,(D23-18000000)*20/100,2800000),0)</f>
        <v>0</v>
      </c>
    </row>
    <row r="20" spans="1:9" x14ac:dyDescent="0.25">
      <c r="C20" s="2" t="s">
        <v>9</v>
      </c>
      <c r="D20" s="13">
        <f>D6-D16-D17-D18-D19</f>
        <v>24475000</v>
      </c>
      <c r="G20" s="2" t="s">
        <v>17</v>
      </c>
      <c r="H20" s="11">
        <v>0.25</v>
      </c>
      <c r="I20" s="5">
        <f>IF(D23&gt;32000000, IF(D23&lt;=52000000,(D23-32000000)*25/100,5000000),0)</f>
        <v>0</v>
      </c>
    </row>
    <row r="21" spans="1:9" x14ac:dyDescent="0.25">
      <c r="C21" s="2" t="s">
        <v>10</v>
      </c>
      <c r="D21" s="5">
        <v>15500000</v>
      </c>
      <c r="G21" s="2" t="s">
        <v>18</v>
      </c>
      <c r="H21" s="11">
        <v>0.3</v>
      </c>
      <c r="I21" s="5">
        <f>IF(D23&gt;52000000, IF(D23&lt;=80000000,(D23-52000000)*30/100,8400000),0)</f>
        <v>0</v>
      </c>
    </row>
    <row r="22" spans="1:9" x14ac:dyDescent="0.25">
      <c r="C22" s="2" t="s">
        <v>22</v>
      </c>
      <c r="D22" s="5">
        <f xml:space="preserve"> D8*6200000</f>
        <v>0</v>
      </c>
      <c r="G22" s="2" t="s">
        <v>19</v>
      </c>
      <c r="H22" s="11">
        <v>0.35</v>
      </c>
      <c r="I22" s="5">
        <f>IF(D23&gt;80000000,(D23-80000000)*35/100,0)</f>
        <v>0</v>
      </c>
    </row>
    <row r="23" spans="1:9" x14ac:dyDescent="0.25">
      <c r="C23" s="2" t="s">
        <v>37</v>
      </c>
      <c r="D23" s="14">
        <f xml:space="preserve"> D20-D21-D22</f>
        <v>8975000</v>
      </c>
      <c r="G23" s="2" t="s">
        <v>26</v>
      </c>
      <c r="H23" s="47">
        <f>SUM(I16:I22)</f>
        <v>647500</v>
      </c>
      <c r="I23" s="47"/>
    </row>
    <row r="24" spans="1:9" x14ac:dyDescent="0.25">
      <c r="C24" s="15"/>
      <c r="D24" s="5"/>
    </row>
    <row r="26" spans="1:9" x14ac:dyDescent="0.25">
      <c r="D26" s="2" t="s">
        <v>41</v>
      </c>
      <c r="E26" s="20">
        <v>2340000</v>
      </c>
    </row>
    <row r="27" spans="1:9" ht="51" customHeight="1" x14ac:dyDescent="0.25">
      <c r="A27" s="16" t="s">
        <v>21</v>
      </c>
      <c r="B27" s="42" t="s">
        <v>46</v>
      </c>
      <c r="C27" s="42"/>
      <c r="D27" s="42"/>
      <c r="E27" s="42"/>
      <c r="F27" s="42"/>
      <c r="G27" s="42"/>
    </row>
    <row r="28" spans="1:9" ht="31.5" x14ac:dyDescent="0.25">
      <c r="A28" s="17"/>
      <c r="B28" s="26"/>
      <c r="C28" s="44" t="s">
        <v>28</v>
      </c>
      <c r="D28" s="27" t="s">
        <v>29</v>
      </c>
      <c r="E28" s="27" t="s">
        <v>31</v>
      </c>
      <c r="F28" s="28"/>
      <c r="G28" s="28"/>
    </row>
    <row r="29" spans="1:9" ht="15.75" x14ac:dyDescent="0.25">
      <c r="A29" s="17"/>
      <c r="B29" s="26"/>
      <c r="C29" s="44"/>
      <c r="D29" s="29"/>
      <c r="E29" s="29"/>
      <c r="F29" s="28"/>
      <c r="G29" s="28"/>
    </row>
    <row r="30" spans="1:9" ht="31.5" x14ac:dyDescent="0.25">
      <c r="A30" s="17"/>
      <c r="B30" s="26"/>
      <c r="C30" s="44"/>
      <c r="D30" s="27" t="s">
        <v>30</v>
      </c>
      <c r="E30" s="27" t="s">
        <v>32</v>
      </c>
      <c r="F30" s="28"/>
      <c r="G30" s="28"/>
    </row>
    <row r="31" spans="1:9" ht="15.75" x14ac:dyDescent="0.25">
      <c r="B31" s="28"/>
      <c r="C31" s="30" t="s">
        <v>33</v>
      </c>
      <c r="D31" s="31">
        <v>5310000</v>
      </c>
      <c r="E31" s="31">
        <v>25500</v>
      </c>
      <c r="F31" s="28"/>
      <c r="G31" s="28"/>
    </row>
    <row r="32" spans="1:9" ht="15.75" x14ac:dyDescent="0.25">
      <c r="B32" s="28"/>
      <c r="C32" s="30" t="s">
        <v>34</v>
      </c>
      <c r="D32" s="31">
        <v>4730000</v>
      </c>
      <c r="E32" s="31">
        <v>22700</v>
      </c>
      <c r="F32" s="28"/>
      <c r="G32" s="28"/>
    </row>
    <row r="33" spans="2:7" ht="15.75" x14ac:dyDescent="0.25">
      <c r="B33" s="28"/>
      <c r="C33" s="30" t="s">
        <v>35</v>
      </c>
      <c r="D33" s="31">
        <v>4140000</v>
      </c>
      <c r="E33" s="31">
        <v>20000</v>
      </c>
      <c r="F33" s="28"/>
      <c r="G33" s="28"/>
    </row>
    <row r="34" spans="2:7" ht="15.75" x14ac:dyDescent="0.25">
      <c r="B34" s="28"/>
      <c r="C34" s="30" t="s">
        <v>36</v>
      </c>
      <c r="D34" s="31">
        <v>3700000</v>
      </c>
      <c r="E34" s="31">
        <v>17800</v>
      </c>
      <c r="F34" s="28"/>
      <c r="G34" s="28"/>
    </row>
    <row r="35" spans="2:7" x14ac:dyDescent="0.25">
      <c r="B35" s="28"/>
      <c r="C35" s="28"/>
      <c r="D35" s="28"/>
      <c r="E35" s="28"/>
      <c r="F35" s="28"/>
      <c r="G35" s="28"/>
    </row>
  </sheetData>
  <sheetProtection algorithmName="SHA-512" hashValue="/GUZ5cyqEt2T0+Lc3hNBoMj3Chqep/vyQI7GFGSJ5b4HZLV+RXYLYkxP88RKsoWCzYqi9ZX5ZByd7i5wTaWzsQ==" saltValue="nhytQ/kdnug+o/JqkhpZXQ==" spinCount="100000" sheet="1" objects="1" scenarios="1" selectLockedCells="1"/>
  <mergeCells count="8">
    <mergeCell ref="C2:I2"/>
    <mergeCell ref="B27:G27"/>
    <mergeCell ref="C3:I3"/>
    <mergeCell ref="C28:C30"/>
    <mergeCell ref="A11:B11"/>
    <mergeCell ref="A14:B14"/>
    <mergeCell ref="H23:I23"/>
    <mergeCell ref="F5:G5"/>
  </mergeCells>
  <dataValidations count="1">
    <dataValidation type="list" allowBlank="1" showInputMessage="1" showErrorMessage="1" sqref="D5" xr:uid="{0CCA1A7A-A838-4839-B613-5E1793672C4A}">
      <formula1>"Vùng 1, Vùng 2, Vùng 3, Vùng 4"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4255-E608-4520-9CFC-CF6924C3B07C}">
  <dimension ref="A2:J35"/>
  <sheetViews>
    <sheetView tabSelected="1" zoomScaleNormal="100" workbookViewId="0">
      <selection activeCell="D5" sqref="D5"/>
    </sheetView>
  </sheetViews>
  <sheetFormatPr defaultRowHeight="15" x14ac:dyDescent="0.25"/>
  <cols>
    <col min="1" max="1" width="7.625" style="2" customWidth="1"/>
    <col min="2" max="2" width="10.625" style="2" customWidth="1"/>
    <col min="3" max="3" width="29.375" style="2" customWidth="1"/>
    <col min="4" max="4" width="15.625" style="2" customWidth="1"/>
    <col min="5" max="5" width="17.75" style="2" customWidth="1"/>
    <col min="6" max="6" width="15" style="2" customWidth="1"/>
    <col min="7" max="7" width="32.25" style="2" customWidth="1"/>
    <col min="8" max="8" width="11.5" style="2" customWidth="1"/>
    <col min="9" max="9" width="17.25" style="2" customWidth="1"/>
    <col min="10" max="10" width="17.25" style="1" customWidth="1"/>
    <col min="11" max="16384" width="9" style="2"/>
  </cols>
  <sheetData>
    <row r="2" spans="1:10" ht="39" customHeight="1" x14ac:dyDescent="0.25">
      <c r="A2" s="25"/>
      <c r="B2" s="25"/>
      <c r="C2" s="40" t="s">
        <v>53</v>
      </c>
      <c r="D2" s="41"/>
      <c r="E2" s="41"/>
      <c r="F2" s="41"/>
      <c r="G2" s="41"/>
      <c r="H2" s="41"/>
      <c r="I2" s="41"/>
    </row>
    <row r="3" spans="1:10" ht="21" customHeight="1" x14ac:dyDescent="0.25">
      <c r="C3" s="43" t="s">
        <v>44</v>
      </c>
      <c r="D3" s="43"/>
      <c r="E3" s="43"/>
      <c r="F3" s="43"/>
      <c r="G3" s="43"/>
      <c r="H3" s="43"/>
      <c r="I3" s="43"/>
    </row>
    <row r="4" spans="1:10" x14ac:dyDescent="0.25">
      <c r="A4" s="3" t="s">
        <v>43</v>
      </c>
      <c r="J4" s="4"/>
    </row>
    <row r="5" spans="1:10" x14ac:dyDescent="0.25">
      <c r="B5" s="32">
        <v>1</v>
      </c>
      <c r="C5" s="24" t="s">
        <v>40</v>
      </c>
      <c r="D5" s="33" t="s">
        <v>33</v>
      </c>
      <c r="E5" s="21">
        <f>VLOOKUP(D5, C31:D34, 2, 0)</f>
        <v>5310000</v>
      </c>
      <c r="F5" s="48" t="s">
        <v>42</v>
      </c>
      <c r="G5" s="49"/>
    </row>
    <row r="6" spans="1:10" x14ac:dyDescent="0.25">
      <c r="B6" s="32">
        <v>2</v>
      </c>
      <c r="C6" s="24" t="s">
        <v>45</v>
      </c>
      <c r="D6" s="34">
        <v>200000000</v>
      </c>
      <c r="E6" s="17"/>
      <c r="F6" s="24"/>
      <c r="G6" s="24"/>
    </row>
    <row r="7" spans="1:10" x14ac:dyDescent="0.25">
      <c r="B7" s="32">
        <v>3</v>
      </c>
      <c r="C7" s="24" t="s">
        <v>0</v>
      </c>
      <c r="D7" s="34">
        <v>6000000</v>
      </c>
      <c r="E7" s="37">
        <f>IF(D7&gt;20*E26, 20*E26,D7)</f>
        <v>6000000</v>
      </c>
      <c r="F7" s="38">
        <f>IF(D7&gt;20*E5, 20*E5,D7)</f>
        <v>6000000</v>
      </c>
      <c r="G7" s="24"/>
    </row>
    <row r="8" spans="1:10" x14ac:dyDescent="0.25">
      <c r="B8" s="32">
        <v>4</v>
      </c>
      <c r="C8" s="23" t="s">
        <v>1</v>
      </c>
      <c r="D8" s="34">
        <v>0</v>
      </c>
      <c r="E8" s="39" t="s">
        <v>38</v>
      </c>
      <c r="F8" s="39" t="s">
        <v>39</v>
      </c>
      <c r="G8" s="24"/>
    </row>
    <row r="9" spans="1:10" x14ac:dyDescent="0.25">
      <c r="B9" s="32">
        <v>5</v>
      </c>
      <c r="C9" s="24" t="s">
        <v>25</v>
      </c>
      <c r="D9" s="36">
        <v>0</v>
      </c>
      <c r="E9" s="24"/>
      <c r="F9" s="24"/>
      <c r="G9" s="24"/>
    </row>
    <row r="11" spans="1:10" x14ac:dyDescent="0.25">
      <c r="A11" s="45" t="s">
        <v>23</v>
      </c>
      <c r="B11" s="45"/>
      <c r="C11" s="6" t="s">
        <v>2</v>
      </c>
      <c r="D11" s="6" t="s">
        <v>3</v>
      </c>
      <c r="E11" s="6" t="s">
        <v>4</v>
      </c>
      <c r="F11" s="6" t="s">
        <v>27</v>
      </c>
    </row>
    <row r="12" spans="1:10" x14ac:dyDescent="0.25">
      <c r="C12" s="18">
        <f>D6</f>
        <v>200000000</v>
      </c>
      <c r="D12" s="7">
        <f>D16+D17+D18</f>
        <v>630000</v>
      </c>
      <c r="E12" s="8">
        <f>H21</f>
        <v>49854500</v>
      </c>
      <c r="F12" s="9">
        <f>C12-D12-E12</f>
        <v>149515500</v>
      </c>
    </row>
    <row r="14" spans="1:10" x14ac:dyDescent="0.25">
      <c r="A14" s="46" t="s">
        <v>5</v>
      </c>
      <c r="B14" s="46"/>
      <c r="G14" s="6"/>
    </row>
    <row r="15" spans="1:10" x14ac:dyDescent="0.25">
      <c r="D15" s="6" t="s">
        <v>20</v>
      </c>
      <c r="G15" s="6" t="s">
        <v>11</v>
      </c>
      <c r="H15" s="6" t="s">
        <v>12</v>
      </c>
      <c r="I15" s="10" t="s">
        <v>24</v>
      </c>
    </row>
    <row r="16" spans="1:10" x14ac:dyDescent="0.25">
      <c r="C16" s="2" t="s">
        <v>6</v>
      </c>
      <c r="D16" s="5">
        <f>E7*8/100</f>
        <v>480000</v>
      </c>
      <c r="G16" s="2" t="s">
        <v>47</v>
      </c>
      <c r="H16" s="11">
        <v>0.05</v>
      </c>
      <c r="I16" s="5">
        <f>IF(D23&lt;0,0,J16)</f>
        <v>500000</v>
      </c>
      <c r="J16" s="12">
        <f>IF(D23&lt;=10000000,D23*5/100,500000)</f>
        <v>500000</v>
      </c>
    </row>
    <row r="17" spans="1:9" x14ac:dyDescent="0.25">
      <c r="C17" s="2" t="s">
        <v>7</v>
      </c>
      <c r="D17" s="5">
        <f>E7*1.5/100</f>
        <v>90000</v>
      </c>
      <c r="G17" s="2" t="s">
        <v>48</v>
      </c>
      <c r="H17" s="11">
        <v>0.1</v>
      </c>
      <c r="I17" s="5">
        <f>IF(D23&gt;10000000, IF(D23&lt;30000000,(D23-10000000)*10/100,2000000),0)</f>
        <v>2000000</v>
      </c>
    </row>
    <row r="18" spans="1:9" x14ac:dyDescent="0.25">
      <c r="C18" s="2" t="s">
        <v>8</v>
      </c>
      <c r="D18" s="5">
        <f>F7*1/100</f>
        <v>60000</v>
      </c>
      <c r="G18" s="2" t="s">
        <v>49</v>
      </c>
      <c r="H18" s="11">
        <v>0.2</v>
      </c>
      <c r="I18" s="5">
        <f>IF(D23&gt;30000000, IF(D23&lt;=60000000,(D23-30000000)*20/100,6000000),0)</f>
        <v>6000000</v>
      </c>
    </row>
    <row r="19" spans="1:9" x14ac:dyDescent="0.25">
      <c r="C19" s="2" t="s">
        <v>25</v>
      </c>
      <c r="D19" s="7">
        <f>D9</f>
        <v>0</v>
      </c>
      <c r="G19" s="2" t="s">
        <v>51</v>
      </c>
      <c r="H19" s="11">
        <v>0.3</v>
      </c>
      <c r="I19" s="5">
        <f>IF(D23&gt;60000000, IF(D23&lt;=100000000,(D23-60000000)*30/100,12000000),0)</f>
        <v>12000000</v>
      </c>
    </row>
    <row r="20" spans="1:9" x14ac:dyDescent="0.25">
      <c r="C20" s="2" t="s">
        <v>9</v>
      </c>
      <c r="D20" s="13">
        <f>D6-D16-D17-D18-D19</f>
        <v>199370000</v>
      </c>
      <c r="G20" s="2" t="s">
        <v>50</v>
      </c>
      <c r="H20" s="11">
        <v>0.35</v>
      </c>
      <c r="I20" s="5">
        <f>IF(D23&gt;100000000,(D23-100000000)*35/100,0)</f>
        <v>29354500</v>
      </c>
    </row>
    <row r="21" spans="1:9" x14ac:dyDescent="0.25">
      <c r="C21" s="2" t="s">
        <v>10</v>
      </c>
      <c r="D21" s="5">
        <v>15500000</v>
      </c>
      <c r="G21" s="2" t="s">
        <v>26</v>
      </c>
      <c r="H21" s="47">
        <f>SUM(I16:I20)</f>
        <v>49854500</v>
      </c>
      <c r="I21" s="47"/>
    </row>
    <row r="22" spans="1:9" x14ac:dyDescent="0.25">
      <c r="C22" s="2" t="s">
        <v>22</v>
      </c>
      <c r="D22" s="5">
        <f xml:space="preserve"> D8*6200000</f>
        <v>0</v>
      </c>
    </row>
    <row r="23" spans="1:9" x14ac:dyDescent="0.25">
      <c r="C23" s="2" t="s">
        <v>37</v>
      </c>
      <c r="D23" s="14">
        <f xml:space="preserve"> D20-D21-D22</f>
        <v>183870000</v>
      </c>
    </row>
    <row r="24" spans="1:9" x14ac:dyDescent="0.25">
      <c r="C24" s="15"/>
      <c r="D24" s="5"/>
    </row>
    <row r="26" spans="1:9" x14ac:dyDescent="0.25">
      <c r="D26" s="2" t="s">
        <v>41</v>
      </c>
      <c r="E26" s="20">
        <v>2340000</v>
      </c>
    </row>
    <row r="27" spans="1:9" ht="51" customHeight="1" x14ac:dyDescent="0.25">
      <c r="A27" s="16" t="s">
        <v>21</v>
      </c>
      <c r="B27" s="42" t="s">
        <v>46</v>
      </c>
      <c r="C27" s="35"/>
      <c r="D27" s="35"/>
      <c r="E27" s="35"/>
      <c r="F27" s="35"/>
      <c r="G27" s="35"/>
    </row>
    <row r="28" spans="1:9" ht="31.5" x14ac:dyDescent="0.25">
      <c r="A28" s="17"/>
      <c r="B28" s="42"/>
      <c r="C28" s="44" t="s">
        <v>28</v>
      </c>
      <c r="D28" s="27" t="s">
        <v>29</v>
      </c>
      <c r="E28" s="27" t="s">
        <v>31</v>
      </c>
      <c r="F28" s="28"/>
      <c r="G28" s="28"/>
    </row>
    <row r="29" spans="1:9" ht="15.75" x14ac:dyDescent="0.25">
      <c r="A29" s="17"/>
      <c r="B29" s="42"/>
      <c r="C29" s="44"/>
      <c r="D29" s="29"/>
      <c r="E29" s="29"/>
      <c r="F29" s="28"/>
      <c r="G29" s="28"/>
    </row>
    <row r="30" spans="1:9" ht="31.5" x14ac:dyDescent="0.25">
      <c r="A30" s="17"/>
      <c r="B30" s="42"/>
      <c r="C30" s="44"/>
      <c r="D30" s="27" t="s">
        <v>30</v>
      </c>
      <c r="E30" s="27" t="s">
        <v>32</v>
      </c>
      <c r="F30" s="28"/>
      <c r="G30" s="28"/>
    </row>
    <row r="31" spans="1:9" ht="15.75" x14ac:dyDescent="0.25">
      <c r="B31" s="42"/>
      <c r="C31" s="30" t="s">
        <v>33</v>
      </c>
      <c r="D31" s="31">
        <v>5310000</v>
      </c>
      <c r="E31" s="31">
        <v>25500</v>
      </c>
      <c r="F31" s="28"/>
      <c r="G31" s="28"/>
    </row>
    <row r="32" spans="1:9" ht="15.75" x14ac:dyDescent="0.25">
      <c r="B32" s="42"/>
      <c r="C32" s="30" t="s">
        <v>34</v>
      </c>
      <c r="D32" s="31">
        <v>4730000</v>
      </c>
      <c r="E32" s="31">
        <v>22700</v>
      </c>
      <c r="F32" s="28"/>
      <c r="G32" s="28"/>
    </row>
    <row r="33" spans="2:7" ht="15.75" x14ac:dyDescent="0.25">
      <c r="B33" s="42"/>
      <c r="C33" s="30" t="s">
        <v>35</v>
      </c>
      <c r="D33" s="31">
        <v>4140000</v>
      </c>
      <c r="E33" s="31">
        <v>20000</v>
      </c>
      <c r="F33" s="28"/>
      <c r="G33" s="28"/>
    </row>
    <row r="34" spans="2:7" ht="15.75" x14ac:dyDescent="0.25">
      <c r="B34" s="42"/>
      <c r="C34" s="30" t="s">
        <v>36</v>
      </c>
      <c r="D34" s="31">
        <v>3700000</v>
      </c>
      <c r="E34" s="31">
        <v>17800</v>
      </c>
      <c r="F34" s="28"/>
      <c r="G34" s="28"/>
    </row>
    <row r="35" spans="2:7" x14ac:dyDescent="0.25">
      <c r="B35" s="42"/>
      <c r="C35" s="28"/>
      <c r="D35" s="28"/>
      <c r="E35" s="28"/>
      <c r="F35" s="28"/>
      <c r="G35" s="28"/>
    </row>
  </sheetData>
  <sheetProtection algorithmName="SHA-512" hashValue="AR5DUGVQCYLfOrfpPL4A+o5qLSiiyMdin5r7kE7GcvIC2BS3rPjKztgWa85hKG9FhnW93qfO6t89fDggDl6oOw==" saltValue="6z0/8R2wX9pRyGCBU8GIQA==" spinCount="100000" sheet="1" objects="1" scenarios="1" selectLockedCells="1"/>
  <mergeCells count="8">
    <mergeCell ref="C28:C30"/>
    <mergeCell ref="C2:I2"/>
    <mergeCell ref="C3:I3"/>
    <mergeCell ref="F5:G5"/>
    <mergeCell ref="A11:B11"/>
    <mergeCell ref="A14:B14"/>
    <mergeCell ref="H21:I21"/>
    <mergeCell ref="B27:B35"/>
  </mergeCells>
  <dataValidations count="1">
    <dataValidation type="list" allowBlank="1" showInputMessage="1" showErrorMessage="1" sqref="D5" xr:uid="{E9CAEC3C-35C8-4F2D-BBD2-129CDC0E0670}">
      <formula1>"Vùng 1, Vùng 2, Vùng 3, Vùng 4"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Từ 01.01.2026 - 30.06.2026</vt:lpstr>
      <vt:lpstr>Từ 01.01.2026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Đạt Tiến LĐTL</cp:lastModifiedBy>
  <dcterms:created xsi:type="dcterms:W3CDTF">2020-06-11T01:09:13Z</dcterms:created>
  <dcterms:modified xsi:type="dcterms:W3CDTF">2025-12-18T09:40:59Z</dcterms:modified>
</cp:coreProperties>
</file>