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yet Mai\Downloads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22" i="1" l="1"/>
  <c r="D19" i="1" l="1"/>
  <c r="D18" i="1" l="1"/>
  <c r="D17" i="1"/>
  <c r="D16" i="1"/>
  <c r="D20" i="1" s="1"/>
  <c r="D23" i="1" s="1"/>
  <c r="I19" i="1" l="1"/>
  <c r="D12" i="1"/>
  <c r="J16" i="1" l="1"/>
  <c r="I16" i="1" s="1"/>
  <c r="I21" i="1"/>
  <c r="I17" i="1"/>
  <c r="I20" i="1"/>
  <c r="I18" i="1"/>
  <c r="I22" i="1"/>
  <c r="H23" i="1" l="1"/>
  <c r="E12" i="1" s="1"/>
  <c r="F12" i="1" s="1"/>
</calcChain>
</file>

<file path=xl/sharedStrings.xml><?xml version="1.0" encoding="utf-8"?>
<sst xmlns="http://schemas.openxmlformats.org/spreadsheetml/2006/main" count="43" uniqueCount="42">
  <si>
    <t>Tiền lương trên hợp đồng lao động</t>
  </si>
  <si>
    <t>Mức lương đóng Bảo hiểm</t>
  </si>
  <si>
    <t>Số người phụ thuộc</t>
  </si>
  <si>
    <t>Lương</t>
  </si>
  <si>
    <t>Bảo hiểm</t>
  </si>
  <si>
    <t>Thuế TNCN</t>
  </si>
  <si>
    <t>Diễn giải</t>
  </si>
  <si>
    <t>Bảo hiểm xã hội (8%)</t>
  </si>
  <si>
    <t xml:space="preserve">Bảo hiểm y tế (1.5%) </t>
  </si>
  <si>
    <t xml:space="preserve">Bảo hiểm thất nghiệp (1%) </t>
  </si>
  <si>
    <t xml:space="preserve">Thu nhập trước thuế </t>
  </si>
  <si>
    <t xml:space="preserve">Giảm trừ gia cảnh bản thân </t>
  </si>
  <si>
    <t xml:space="preserve">Thu nhập chịu thuế </t>
  </si>
  <si>
    <t xml:space="preserve">Mức chịu thuế </t>
  </si>
  <si>
    <t xml:space="preserve">Thuế suất </t>
  </si>
  <si>
    <t xml:space="preserve">Đến 5 triệu VNĐ </t>
  </si>
  <si>
    <t xml:space="preserve">Trên 5 triệu VNĐ đến 10 triệu VNĐ </t>
  </si>
  <si>
    <t xml:space="preserve">Trên 10 triệu VNĐ đến 18 triệu VNĐ </t>
  </si>
  <si>
    <t xml:space="preserve">Trên 18 triệu VNĐ đến 32 triệu VNĐ </t>
  </si>
  <si>
    <t xml:space="preserve">Trên 32 triệu VNĐ đến 52 triệu VNĐ </t>
  </si>
  <si>
    <t xml:space="preserve">Trên 52 triệu VNĐ đến 80 triệu VNĐ </t>
  </si>
  <si>
    <t xml:space="preserve">Trên 80 triệu VNĐ </t>
  </si>
  <si>
    <t>Mức đóng</t>
  </si>
  <si>
    <t>Ghi chú:</t>
  </si>
  <si>
    <t>Giảm trừ gia cảnh người phụ thuộc (nếu có)</t>
  </si>
  <si>
    <t>Kết quả</t>
  </si>
  <si>
    <t>Tiền nộp</t>
  </si>
  <si>
    <t>Các khoản được trừ khác (nếu có)</t>
  </si>
  <si>
    <t>Thuế thu nhập cá nhân</t>
  </si>
  <si>
    <t>Vui lòng nhập thông tin vào các trường 1,2, 3, 4:</t>
  </si>
  <si>
    <t>Thực nhận</t>
  </si>
  <si>
    <t xml:space="preserve">                                                                 BẢNG TÍNH THUẾ THU NHẬP CÁ NHÂN CỦA NGƯỜI LAO ĐỘNG TỪ TIỀN LƯƠNG TIỀN CÔNG</t>
  </si>
  <si>
    <t>Căn cứ theo khoản 1 Điều 3 Nghị định 74/2024/NĐ-CP có hiệu lực từ 01/7/2024 quy định mức lương tối thiểu tháng và mức lương tối thiểu giờ như sau:</t>
  </si>
  <si>
    <t>Vùng</t>
  </si>
  <si>
    <t>Mức lương tối thiểu tháng</t>
  </si>
  <si>
    <t>(Đơn vị: đồng/tháng)</t>
  </si>
  <si>
    <t>Mức lương tối thiểu giờ</t>
  </si>
  <si>
    <t>(Đơn vị: đồng/giờ)</t>
  </si>
  <si>
    <t>Vùng 1</t>
  </si>
  <si>
    <t>Vùng 2</t>
  </si>
  <si>
    <t>Vùng 3</t>
  </si>
  <si>
    <t>Vùng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</si>
</sst>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rgb="FFFF0000"/>
      <name val="Times New Roman"/>
      <family val="2"/>
    </font>
    <font>
      <sz val="11"/>
      <color theme="0"/>
      <name val="Times New Roman"/>
      <family val="2"/>
    </font>
    <font>
      <sz val="11"/>
      <color theme="1"/>
      <name val="Times New Roman"/>
      <family val="2"/>
    </font>
    <font>
      <b/>
      <i/>
      <sz val="11"/>
      <color rgb="FFFF0000"/>
      <name val="Times New Roman"/>
      <family val="2"/>
    </font>
    <font>
      <b/>
      <sz val="11"/>
      <color theme="1"/>
      <name val="Times New Roman"/>
      <family val="2"/>
    </font>
    <font>
      <b/>
      <i/>
      <u/>
      <sz val="11"/>
      <color theme="1"/>
      <name val="Times New Roman"/>
      <family val="2"/>
    </font>
    <font>
      <b/>
      <i/>
      <sz val="13"/>
      <color theme="4" tint="-0.499984740745262"/>
      <name val="Times New Roman"/>
      <family val="2"/>
    </font>
    <font>
      <b/>
      <sz val="13"/>
      <color rgb="FFFF0000"/>
      <name val="Times New Roman"/>
      <family val="2"/>
    </font>
    <font>
      <b/>
      <sz val="12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165" fontId="3" fillId="0" borderId="0" xfId="1" applyNumberFormat="1" applyFont="1"/>
    <xf numFmtId="0" fontId="2" fillId="0" borderId="0" xfId="0" applyFont="1"/>
    <xf numFmtId="165" fontId="4" fillId="0" borderId="0" xfId="1" applyNumberFormat="1" applyFont="1"/>
    <xf numFmtId="0" fontId="6" fillId="0" borderId="0" xfId="0" applyFont="1" applyAlignment="1">
      <alignment horizontal="center"/>
    </xf>
    <xf numFmtId="165" fontId="4" fillId="0" borderId="0" xfId="0" applyNumberFormat="1" applyFont="1"/>
    <xf numFmtId="165" fontId="4" fillId="2" borderId="0" xfId="0" applyNumberFormat="1" applyFont="1" applyFill="1"/>
    <xf numFmtId="165" fontId="2" fillId="4" borderId="0" xfId="0" applyNumberFormat="1" applyFont="1" applyFill="1"/>
    <xf numFmtId="0" fontId="6" fillId="0" borderId="0" xfId="0" applyFont="1" applyAlignment="1">
      <alignment horizontal="center" vertical="center" wrapText="1"/>
    </xf>
    <xf numFmtId="9" fontId="4" fillId="0" borderId="0" xfId="0" applyNumberFormat="1" applyFont="1"/>
    <xf numFmtId="165" fontId="3" fillId="0" borderId="0" xfId="0" applyNumberFormat="1" applyFont="1"/>
    <xf numFmtId="165" fontId="4" fillId="3" borderId="0" xfId="1" applyNumberFormat="1" applyFont="1" applyFill="1"/>
    <xf numFmtId="165" fontId="4" fillId="5" borderId="0" xfId="1" applyNumberFormat="1" applyFont="1" applyFill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4" fillId="2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abSelected="1" zoomScaleNormal="100" workbookViewId="0">
      <selection activeCell="H9" sqref="H9"/>
    </sheetView>
  </sheetViews>
  <sheetFormatPr defaultRowHeight="15" x14ac:dyDescent="0.25"/>
  <cols>
    <col min="1" max="1" width="7.625" style="2" customWidth="1"/>
    <col min="2" max="2" width="3.875" style="2" customWidth="1"/>
    <col min="3" max="3" width="29.375" style="2" customWidth="1"/>
    <col min="4" max="4" width="15.625" style="2" customWidth="1"/>
    <col min="5" max="5" width="11" style="2" customWidth="1"/>
    <col min="6" max="6" width="15" style="2" customWidth="1"/>
    <col min="7" max="7" width="32.25" style="2" customWidth="1"/>
    <col min="8" max="8" width="11.5" style="2" customWidth="1"/>
    <col min="9" max="9" width="17.25" style="2" customWidth="1"/>
    <col min="10" max="10" width="17.25" style="1" customWidth="1"/>
    <col min="11" max="16384" width="9" style="2"/>
  </cols>
  <sheetData>
    <row r="2" spans="1:10" ht="39" customHeight="1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</row>
    <row r="3" spans="1:10" ht="21" customHeight="1" x14ac:dyDescent="0.25">
      <c r="D3" s="22"/>
      <c r="E3" s="22"/>
      <c r="F3" s="22"/>
      <c r="G3" s="22"/>
    </row>
    <row r="4" spans="1:10" x14ac:dyDescent="0.25">
      <c r="A4" s="3" t="s">
        <v>29</v>
      </c>
      <c r="B4" s="4"/>
      <c r="J4" s="5"/>
    </row>
    <row r="6" spans="1:10" x14ac:dyDescent="0.25">
      <c r="B6" s="6">
        <v>1</v>
      </c>
      <c r="C6" s="2" t="s">
        <v>0</v>
      </c>
      <c r="D6" s="7">
        <v>20000000</v>
      </c>
    </row>
    <row r="7" spans="1:10" x14ac:dyDescent="0.25">
      <c r="B7" s="6">
        <v>2</v>
      </c>
      <c r="C7" s="2" t="s">
        <v>1</v>
      </c>
      <c r="D7" s="7">
        <v>5000000</v>
      </c>
    </row>
    <row r="8" spans="1:10" x14ac:dyDescent="0.25">
      <c r="B8" s="6">
        <v>3</v>
      </c>
      <c r="C8" s="2" t="s">
        <v>2</v>
      </c>
      <c r="D8" s="7">
        <v>1</v>
      </c>
    </row>
    <row r="9" spans="1:10" x14ac:dyDescent="0.25">
      <c r="B9" s="6">
        <v>4</v>
      </c>
      <c r="C9" s="2" t="s">
        <v>27</v>
      </c>
      <c r="D9" s="7">
        <v>0</v>
      </c>
    </row>
    <row r="11" spans="1:10" x14ac:dyDescent="0.25">
      <c r="A11" s="24" t="s">
        <v>25</v>
      </c>
      <c r="B11" s="24"/>
      <c r="C11" s="8" t="s">
        <v>3</v>
      </c>
      <c r="D11" s="8" t="s">
        <v>4</v>
      </c>
      <c r="E11" s="8" t="s">
        <v>5</v>
      </c>
      <c r="F11" s="8" t="s">
        <v>30</v>
      </c>
    </row>
    <row r="12" spans="1:10" x14ac:dyDescent="0.25">
      <c r="C12" s="20">
        <f>D6</f>
        <v>20000000</v>
      </c>
      <c r="D12" s="9">
        <f>D16+D17+D18</f>
        <v>525000</v>
      </c>
      <c r="E12" s="10">
        <f>H23</f>
        <v>203750</v>
      </c>
      <c r="F12" s="11">
        <f>C12-D12-E12</f>
        <v>19271250</v>
      </c>
    </row>
    <row r="14" spans="1:10" x14ac:dyDescent="0.25">
      <c r="A14" s="25" t="s">
        <v>6</v>
      </c>
      <c r="B14" s="25"/>
      <c r="G14" s="8"/>
    </row>
    <row r="15" spans="1:10" x14ac:dyDescent="0.25">
      <c r="D15" s="8" t="s">
        <v>22</v>
      </c>
      <c r="G15" s="8" t="s">
        <v>13</v>
      </c>
      <c r="H15" s="8" t="s">
        <v>14</v>
      </c>
      <c r="I15" s="12" t="s">
        <v>26</v>
      </c>
    </row>
    <row r="16" spans="1:10" x14ac:dyDescent="0.25">
      <c r="C16" s="2" t="s">
        <v>7</v>
      </c>
      <c r="D16" s="7">
        <f>D7*8/100</f>
        <v>400000</v>
      </c>
      <c r="G16" s="2" t="s">
        <v>15</v>
      </c>
      <c r="H16" s="13">
        <v>0.05</v>
      </c>
      <c r="I16" s="7">
        <f>IF(D23&lt;0,0,J16)</f>
        <v>203750</v>
      </c>
      <c r="J16" s="14">
        <f>IF(D23&lt;=5000000,D23*5/100,250000)</f>
        <v>203750</v>
      </c>
    </row>
    <row r="17" spans="1:9" x14ac:dyDescent="0.25">
      <c r="C17" s="2" t="s">
        <v>8</v>
      </c>
      <c r="D17" s="7">
        <f>D7*1.5/100</f>
        <v>75000</v>
      </c>
      <c r="G17" s="2" t="s">
        <v>16</v>
      </c>
      <c r="H17" s="13">
        <v>0.1</v>
      </c>
      <c r="I17" s="7">
        <f>IF(D23&gt;5000000, IF(D23&lt;10000000,(D23-5000000)*10/100,500000),0)</f>
        <v>0</v>
      </c>
    </row>
    <row r="18" spans="1:9" x14ac:dyDescent="0.25">
      <c r="C18" s="2" t="s">
        <v>9</v>
      </c>
      <c r="D18" s="7">
        <f>D7*1/100</f>
        <v>50000</v>
      </c>
      <c r="G18" s="2" t="s">
        <v>17</v>
      </c>
      <c r="H18" s="13">
        <v>0.15</v>
      </c>
      <c r="I18" s="7">
        <f>IF(D23&gt;10000000, IF(D23&lt;=18000000,(D23-10000000)*15/100,1200000),0)</f>
        <v>0</v>
      </c>
    </row>
    <row r="19" spans="1:9" x14ac:dyDescent="0.25">
      <c r="C19" s="2" t="s">
        <v>27</v>
      </c>
      <c r="D19" s="9">
        <f>D9</f>
        <v>0</v>
      </c>
      <c r="G19" s="2" t="s">
        <v>18</v>
      </c>
      <c r="H19" s="13">
        <v>0.2</v>
      </c>
      <c r="I19" s="7">
        <f>IF(D23&gt;18000000, IF(D23&lt;=32000000,(D23-18000000)*20/100,2800000),0)</f>
        <v>0</v>
      </c>
    </row>
    <row r="20" spans="1:9" x14ac:dyDescent="0.25">
      <c r="C20" s="2" t="s">
        <v>10</v>
      </c>
      <c r="D20" s="15">
        <f>D6-D16-D17-D18-D19</f>
        <v>19475000</v>
      </c>
      <c r="G20" s="2" t="s">
        <v>19</v>
      </c>
      <c r="H20" s="13">
        <v>0.25</v>
      </c>
      <c r="I20" s="7">
        <f>IF(D23&gt;32000000, IF(D23&lt;=52000000,(D23-32000000)*25/100,5000000),0)</f>
        <v>0</v>
      </c>
    </row>
    <row r="21" spans="1:9" x14ac:dyDescent="0.25">
      <c r="C21" s="2" t="s">
        <v>11</v>
      </c>
      <c r="D21" s="7">
        <v>11000000</v>
      </c>
      <c r="G21" s="2" t="s">
        <v>20</v>
      </c>
      <c r="H21" s="13">
        <v>0.3</v>
      </c>
      <c r="I21" s="7">
        <f>IF(D23&gt;52000000, IF(D23&lt;=80000000,(D23-52000000)*30/100,8400000),0)</f>
        <v>0</v>
      </c>
    </row>
    <row r="22" spans="1:9" x14ac:dyDescent="0.25">
      <c r="C22" s="2" t="s">
        <v>24</v>
      </c>
      <c r="D22" s="7">
        <f xml:space="preserve"> D8*4400000</f>
        <v>4400000</v>
      </c>
      <c r="G22" s="2" t="s">
        <v>21</v>
      </c>
      <c r="H22" s="13">
        <v>0.35</v>
      </c>
      <c r="I22" s="7">
        <f>IF(D23&gt;80000000,(D23-80000000)*35/100,0)</f>
        <v>0</v>
      </c>
    </row>
    <row r="23" spans="1:9" x14ac:dyDescent="0.25">
      <c r="C23" s="2" t="s">
        <v>12</v>
      </c>
      <c r="D23" s="16">
        <f xml:space="preserve"> D20-D21-D22</f>
        <v>4075000</v>
      </c>
      <c r="G23" s="2" t="s">
        <v>28</v>
      </c>
      <c r="H23" s="26">
        <f>SUM(I16:I22)</f>
        <v>203750</v>
      </c>
      <c r="I23" s="26"/>
    </row>
    <row r="24" spans="1:9" x14ac:dyDescent="0.25">
      <c r="C24" s="17"/>
      <c r="D24" s="7"/>
    </row>
    <row r="27" spans="1:9" ht="51" customHeight="1" x14ac:dyDescent="0.25">
      <c r="A27" s="18" t="s">
        <v>23</v>
      </c>
      <c r="B27" s="21" t="s">
        <v>32</v>
      </c>
      <c r="C27" s="21"/>
      <c r="D27" s="21"/>
      <c r="E27" s="21"/>
      <c r="F27" s="21"/>
    </row>
    <row r="28" spans="1:9" ht="31.5" x14ac:dyDescent="0.25">
      <c r="A28" s="19"/>
      <c r="B28" s="19"/>
      <c r="C28" s="31" t="s">
        <v>33</v>
      </c>
      <c r="D28" s="28" t="s">
        <v>34</v>
      </c>
      <c r="E28" s="28" t="s">
        <v>36</v>
      </c>
    </row>
    <row r="29" spans="1:9" ht="15.75" x14ac:dyDescent="0.25">
      <c r="A29" s="19"/>
      <c r="B29" s="19"/>
      <c r="C29" s="31"/>
      <c r="D29" s="29"/>
      <c r="E29" s="29"/>
    </row>
    <row r="30" spans="1:9" ht="31.5" x14ac:dyDescent="0.25">
      <c r="A30" s="19"/>
      <c r="B30" s="19"/>
      <c r="C30" s="31"/>
      <c r="D30" s="28" t="s">
        <v>35</v>
      </c>
      <c r="E30" s="28" t="s">
        <v>37</v>
      </c>
    </row>
    <row r="31" spans="1:9" ht="15.75" x14ac:dyDescent="0.25">
      <c r="C31" s="27" t="s">
        <v>38</v>
      </c>
      <c r="D31" s="30">
        <v>4960000</v>
      </c>
      <c r="E31" s="30">
        <v>23800</v>
      </c>
    </row>
    <row r="32" spans="1:9" ht="15.75" x14ac:dyDescent="0.25">
      <c r="C32" s="27" t="s">
        <v>39</v>
      </c>
      <c r="D32" s="30">
        <v>4410000</v>
      </c>
      <c r="E32" s="30">
        <v>21200</v>
      </c>
    </row>
    <row r="33" spans="3:5" ht="15.75" x14ac:dyDescent="0.25">
      <c r="C33" s="27" t="s">
        <v>40</v>
      </c>
      <c r="D33" s="30">
        <v>3860000</v>
      </c>
      <c r="E33" s="30">
        <v>18600</v>
      </c>
    </row>
    <row r="34" spans="3:5" ht="15.75" x14ac:dyDescent="0.25">
      <c r="C34" s="27" t="s">
        <v>41</v>
      </c>
      <c r="D34" s="30">
        <v>3450000</v>
      </c>
      <c r="E34" s="30">
        <v>16600</v>
      </c>
    </row>
  </sheetData>
  <mergeCells count="7">
    <mergeCell ref="C28:C30"/>
    <mergeCell ref="B27:F27"/>
    <mergeCell ref="D3:G3"/>
    <mergeCell ref="A2:I2"/>
    <mergeCell ref="A11:B11"/>
    <mergeCell ref="A14:B14"/>
    <mergeCell ref="H23:I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Tuyet Mai</cp:lastModifiedBy>
  <dcterms:created xsi:type="dcterms:W3CDTF">2020-06-11T01:09:13Z</dcterms:created>
  <dcterms:modified xsi:type="dcterms:W3CDTF">2025-01-15T07:44:16Z</dcterms:modified>
</cp:coreProperties>
</file>