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TinhTienDongBHXHBatBuoc0101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<sst xmlns="http://schemas.openxmlformats.org/spreadsheetml/2006/main" count="24" uniqueCount="20">
  <si>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Bảo hiểm xã hội
(VNĐ) </t>
  </si>
  <si>
    <t>Bảo hiểm y tế
(VNĐ)</t>
  </si>
  <si>
    <t>Bảo hiểm thất nghiệp (VNĐ)</t>
  </si>
  <si>
    <t>Bảo hiểm TNLĐ-BNN
(VNĐ)</t>
  </si>
  <si>
    <t>NLĐ làm việc
tại Vùng I</t>
  </si>
  <si>
    <t>NLĐ làm việc
tại Vùng II</t>
  </si>
  <si>
    <t>NLĐ làm việc
tại Vùng III</t>
  </si>
  <si>
    <t>NLĐ làm việc
tại Vùng IV</t>
  </si>
  <si>
    <t>Tổng cộng (VNĐ)</t>
  </si>
  <si>
    <t>NGƯỜI LAO ĐỘNG</t>
  </si>
  <si>
    <t>Tiền lương tính đóng
Bảo hiểm xã hội bắt buộc
mỗi tháng (VNĐ)</t>
  </si>
  <si>
    <t>NGƯỜI SỬ DỤNG LAO ĐỘNG</t>
  </si>
  <si>
    <t>NGƯỜI SỬ DỤNG LAO ĐỘNG (*)</t>
  </si>
  <si>
    <t>MỘT SỐ LƯU Ý KHI SỬ DỤNG FILE EXCEL NÀY:</t>
  </si>
  <si>
    <t>(ii) Quý khách chỉ cần nhập tiền lương tính đóng bảo hiểm xã hội bắt buộc của tháng vào ô màu vàng thì sẽ biết được số tiền đóng bảo hiểm xã hội bắt buộc tại ô màu xanh.</t>
  </si>
  <si>
    <t>(iii) File excel này áp dụng cho người lao động trong nước; đối với người lao động nước ngoài thì không phải đóng bảo hiểm thất nghiệp.</t>
  </si>
  <si>
    <t>(iv) NGƯỜI SỬ DỤNG LAO ĐỘNG: Áp dụng với doanh nghiệp thông thường theo điểm a khoản 1 Điều 4 Nghị định 58/2020/NĐ-CP.</t>
  </si>
  <si>
    <t>(v) NGƯỜI SỬ DỤNG LAO ĐỘNG (*): Áp dụng với doanh nghiệp thỏa mãn điều kiện tại điểm b khoản 1 Điều 4 Nghị định 58/2020/NĐ-CP.</t>
  </si>
  <si>
    <t>FILE EXCEL TÍNH SỐ TIỀN ĐÓNG BẢO HIỂM XÃ HỘI BẮT BUỘC TỪ NGÀY 01/01/2024</t>
  </si>
  <si>
    <t>(i) Ở trên là ví dụ về trường hợp người lao động có mức tiền lương tính đóng bảo hiểm xã hội bắt buộc là 99.000.000 đồng/tháng.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</si>
</sst>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049979999661445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10" xfId="41" applyNumberFormat="1" applyFont="1" applyBorder="1" applyAlignment="1">
      <alignment/>
    </xf>
    <xf numFmtId="172" fontId="39" fillId="0" borderId="0" xfId="41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10" xfId="0" applyFont="1" applyBorder="1" applyAlignment="1">
      <alignment vertical="top" wrapText="1"/>
    </xf>
    <xf numFmtId="172" fontId="39" fillId="33" borderId="10" xfId="41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172" fontId="39" fillId="0" borderId="10" xfId="0" applyNumberFormat="1" applyFont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40" fillId="0" borderId="11" xfId="0" applyFont="1" applyBorder="1" applyAlignment="1">
      <alignment vertical="top" wrapText="1"/>
    </xf>
    <xf numFmtId="172" fontId="39" fillId="34" borderId="12" xfId="41" applyNumberFormat="1" applyFont="1" applyFill="1" applyBorder="1" applyAlignment="1">
      <alignment horizontal="center"/>
    </xf>
    <xf numFmtId="172" fontId="41" fillId="34" borderId="0" xfId="41" applyNumberFormat="1" applyFont="1" applyFill="1" applyBorder="1" applyAlignment="1">
      <alignment/>
    </xf>
    <xf numFmtId="172" fontId="41" fillId="34" borderId="0" xfId="0" applyNumberFormat="1" applyFont="1" applyFill="1" applyBorder="1" applyAlignment="1">
      <alignment/>
    </xf>
    <xf numFmtId="172" fontId="39" fillId="0" borderId="12" xfId="41" applyNumberFormat="1" applyFont="1" applyBorder="1" applyAlignment="1">
      <alignment/>
    </xf>
    <xf numFmtId="172" fontId="39" fillId="0" borderId="13" xfId="41" applyNumberFormat="1" applyFont="1" applyBorder="1" applyAlignment="1">
      <alignment/>
    </xf>
    <xf numFmtId="172" fontId="41" fillId="34" borderId="13" xfId="41" applyNumberFormat="1" applyFont="1" applyFill="1" applyBorder="1" applyAlignment="1">
      <alignment/>
    </xf>
    <xf numFmtId="172" fontId="42" fillId="3" borderId="0" xfId="41" applyNumberFormat="1" applyFont="1" applyFill="1" applyAlignment="1">
      <alignment/>
    </xf>
    <xf numFmtId="172" fontId="39" fillId="3" borderId="0" xfId="41" applyNumberFormat="1" applyFont="1" applyFill="1" applyAlignment="1">
      <alignment/>
    </xf>
    <xf numFmtId="0" fontId="39" fillId="3" borderId="0" xfId="0" applyFont="1" applyFill="1" applyAlignment="1">
      <alignment/>
    </xf>
    <xf numFmtId="172" fontId="39" fillId="34" borderId="0" xfId="41" applyNumberFormat="1" applyFont="1" applyFill="1" applyBorder="1" applyAlignment="1">
      <alignment/>
    </xf>
    <xf numFmtId="172" fontId="0" fillId="0" borderId="0" xfId="41" applyNumberFormat="1" applyFont="1" applyAlignment="1">
      <alignment/>
    </xf>
    <xf numFmtId="172" fontId="0" fillId="0" borderId="0" xfId="0" applyNumberFormat="1" applyAlignment="1">
      <alignment/>
    </xf>
    <xf numFmtId="172" fontId="39" fillId="35" borderId="10" xfId="41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top" wrapText="1"/>
    </xf>
    <xf numFmtId="172" fontId="40" fillId="34" borderId="11" xfId="41" applyNumberFormat="1" applyFont="1" applyFill="1" applyBorder="1" applyAlignment="1">
      <alignment horizontal="center"/>
    </xf>
    <xf numFmtId="172" fontId="40" fillId="34" borderId="12" xfId="41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2.7109375" style="0" customWidth="1"/>
    <col min="2" max="2" width="20.140625" style="0" customWidth="1"/>
    <col min="3" max="3" width="16.421875" style="0" customWidth="1"/>
    <col min="4" max="4" width="13.7109375" style="0" customWidth="1"/>
    <col min="5" max="5" width="12.28125" style="0" customWidth="1"/>
    <col min="6" max="7" width="12.57421875" style="0" customWidth="1"/>
    <col min="8" max="8" width="11.7109375" style="0" customWidth="1"/>
    <col min="9" max="9" width="13.28125" style="0" customWidth="1"/>
    <col min="10" max="10" width="12.7109375" style="0" customWidth="1"/>
    <col min="11" max="11" width="12.57421875" style="0" customWidth="1"/>
    <col min="12" max="12" width="12.7109375" style="0" customWidth="1"/>
  </cols>
  <sheetData>
    <row r="1" spans="1:12" ht="1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24" t="s">
        <v>10</v>
      </c>
      <c r="B2" s="24" t="s">
        <v>3</v>
      </c>
      <c r="C2" s="24" t="s">
        <v>0</v>
      </c>
      <c r="D2" s="24" t="s">
        <v>1</v>
      </c>
      <c r="E2" s="31" t="s">
        <v>2</v>
      </c>
      <c r="F2" s="31"/>
      <c r="G2" s="31"/>
      <c r="H2" s="31"/>
      <c r="I2" s="32" t="s">
        <v>8</v>
      </c>
      <c r="J2" s="32"/>
      <c r="K2" s="32"/>
      <c r="L2" s="32"/>
    </row>
    <row r="3" spans="1:12" ht="38.25">
      <c r="A3" s="31"/>
      <c r="B3" s="24"/>
      <c r="C3" s="31"/>
      <c r="D3" s="31"/>
      <c r="E3" s="5" t="s">
        <v>4</v>
      </c>
      <c r="F3" s="5" t="s">
        <v>5</v>
      </c>
      <c r="G3" s="5" t="s">
        <v>6</v>
      </c>
      <c r="H3" s="5" t="s">
        <v>7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15">
      <c r="A4" s="23">
        <v>99000000</v>
      </c>
      <c r="B4" s="10"/>
      <c r="C4" s="10"/>
      <c r="D4" s="10"/>
      <c r="E4" s="10"/>
      <c r="F4" s="10"/>
      <c r="G4" s="10"/>
      <c r="H4" s="10"/>
      <c r="I4" s="24" t="s">
        <v>9</v>
      </c>
      <c r="J4" s="24"/>
      <c r="K4" s="24"/>
      <c r="L4" s="24"/>
    </row>
    <row r="5" spans="1:12" ht="15">
      <c r="A5" s="23"/>
      <c r="B5" s="11">
        <v>0</v>
      </c>
      <c r="C5" s="2">
        <f>IF(C6&lt;2880000,C6,2880000)</f>
        <v>2880000</v>
      </c>
      <c r="D5" s="2">
        <f>IF(D6&lt;540000,D6,540000)</f>
        <v>540000</v>
      </c>
      <c r="E5" s="2">
        <f>IF(E6&lt;936000,E6,936000)</f>
        <v>936000</v>
      </c>
      <c r="F5" s="2">
        <f>IF(F6&lt;832000,F6,832000)</f>
        <v>832000</v>
      </c>
      <c r="G5" s="2">
        <f>IF(G6&lt;728000,G6,728000)</f>
        <v>728000</v>
      </c>
      <c r="H5" s="2">
        <f>IF(H6&lt;650000,H6,650000)</f>
        <v>650000</v>
      </c>
      <c r="I5" s="6">
        <f>C5+D5+E5</f>
        <v>4356000</v>
      </c>
      <c r="J5" s="6">
        <f>C5+D5+F5</f>
        <v>4252000</v>
      </c>
      <c r="K5" s="6">
        <f>C5+D5+G5</f>
        <v>4148000</v>
      </c>
      <c r="L5" s="6">
        <f>C5+D5+H5</f>
        <v>4070000</v>
      </c>
    </row>
    <row r="6" spans="1:12" ht="15">
      <c r="A6" s="23"/>
      <c r="B6" s="20"/>
      <c r="C6" s="12">
        <f>A4*8/100</f>
        <v>7920000</v>
      </c>
      <c r="D6" s="12">
        <f>A4*1.5/100</f>
        <v>1485000</v>
      </c>
      <c r="E6" s="12">
        <f>A4/100</f>
        <v>990000</v>
      </c>
      <c r="F6" s="12">
        <f>A4/100</f>
        <v>990000</v>
      </c>
      <c r="G6" s="12">
        <f>A4/100</f>
        <v>990000</v>
      </c>
      <c r="H6" s="12">
        <f>A4/100</f>
        <v>990000</v>
      </c>
      <c r="I6" s="25" t="s">
        <v>11</v>
      </c>
      <c r="J6" s="25"/>
      <c r="K6" s="25"/>
      <c r="L6" s="26"/>
    </row>
    <row r="7" spans="1:12" ht="15">
      <c r="A7" s="23"/>
      <c r="B7" s="14">
        <f>IF(B8&lt;180000,B8,180000)</f>
        <v>180000</v>
      </c>
      <c r="C7" s="2">
        <f>IF(C8&lt;6120000,C8,6120000)</f>
        <v>6120000</v>
      </c>
      <c r="D7" s="2">
        <f>IF(D8&lt;1080000,D8,1080000)</f>
        <v>1080000</v>
      </c>
      <c r="E7" s="8">
        <f>E5</f>
        <v>936000</v>
      </c>
      <c r="F7" s="8">
        <f>F5</f>
        <v>832000</v>
      </c>
      <c r="G7" s="8">
        <f>G5</f>
        <v>728000</v>
      </c>
      <c r="H7" s="8">
        <f>H5</f>
        <v>650000</v>
      </c>
      <c r="I7" s="9">
        <f>B7+C7+D7+E7</f>
        <v>8316000</v>
      </c>
      <c r="J7" s="9">
        <f>B7+C7+D7+F7</f>
        <v>8212000</v>
      </c>
      <c r="K7" s="9">
        <f>B7+C7+D7+G7</f>
        <v>8108000</v>
      </c>
      <c r="L7" s="9">
        <f>B7+C7+D7+H7</f>
        <v>8030000</v>
      </c>
    </row>
    <row r="8" spans="1:12" ht="15">
      <c r="A8" s="23"/>
      <c r="B8" s="13">
        <f>A4*0.5/100</f>
        <v>495000</v>
      </c>
      <c r="C8" s="13">
        <f>A4*17/100</f>
        <v>16830000</v>
      </c>
      <c r="D8" s="13">
        <f>A4*3/100</f>
        <v>2970000</v>
      </c>
      <c r="E8" s="13"/>
      <c r="F8" s="13"/>
      <c r="G8" s="13"/>
      <c r="H8" s="13"/>
      <c r="I8" s="27" t="s">
        <v>12</v>
      </c>
      <c r="J8" s="27"/>
      <c r="K8" s="27"/>
      <c r="L8" s="28"/>
    </row>
    <row r="9" spans="1:12" ht="15">
      <c r="A9" s="23"/>
      <c r="B9" s="14">
        <f>IF(B10&lt;108000,B10,108000)</f>
        <v>108000</v>
      </c>
      <c r="C9" s="8">
        <f aca="true" t="shared" si="0" ref="C9:H9">C7</f>
        <v>6120000</v>
      </c>
      <c r="D9" s="8">
        <f t="shared" si="0"/>
        <v>1080000</v>
      </c>
      <c r="E9" s="8">
        <f t="shared" si="0"/>
        <v>936000</v>
      </c>
      <c r="F9" s="8">
        <f t="shared" si="0"/>
        <v>832000</v>
      </c>
      <c r="G9" s="8">
        <f t="shared" si="0"/>
        <v>728000</v>
      </c>
      <c r="H9" s="8">
        <f t="shared" si="0"/>
        <v>650000</v>
      </c>
      <c r="I9" s="9">
        <f>B9+C9+D9+E9</f>
        <v>8244000</v>
      </c>
      <c r="J9" s="9">
        <f>B9+C9+D9+F9</f>
        <v>8140000</v>
      </c>
      <c r="K9" s="9">
        <f>B9+C9+D9+G9</f>
        <v>8036000</v>
      </c>
      <c r="L9" s="9">
        <f>B9+C9+D9+H9</f>
        <v>7958000</v>
      </c>
    </row>
    <row r="10" spans="1:12" ht="15">
      <c r="A10" s="15"/>
      <c r="B10" s="16">
        <f>A4*0.3/100</f>
        <v>297000</v>
      </c>
      <c r="C10" s="3"/>
      <c r="D10" s="3"/>
      <c r="E10" s="4"/>
      <c r="F10" s="1"/>
      <c r="G10" s="1"/>
      <c r="H10" s="1"/>
      <c r="I10" s="1"/>
      <c r="J10" s="1"/>
      <c r="K10" s="1"/>
      <c r="L10" s="1"/>
    </row>
    <row r="11" spans="1:12" ht="15">
      <c r="A11" s="17" t="s">
        <v>13</v>
      </c>
      <c r="B11" s="18"/>
      <c r="C11" s="18"/>
      <c r="D11" s="18"/>
      <c r="E11" s="19"/>
      <c r="F11" s="19"/>
      <c r="G11" s="19"/>
      <c r="H11" s="19"/>
      <c r="I11" s="19"/>
      <c r="J11" s="1"/>
      <c r="K11" s="1"/>
      <c r="L11" s="1"/>
    </row>
    <row r="12" spans="1:12" ht="15">
      <c r="A12" s="18" t="s">
        <v>19</v>
      </c>
      <c r="B12" s="18"/>
      <c r="C12" s="18"/>
      <c r="D12" s="18"/>
      <c r="E12" s="19"/>
      <c r="F12" s="19"/>
      <c r="G12" s="19"/>
      <c r="H12" s="19"/>
      <c r="I12" s="19"/>
      <c r="J12" s="1"/>
      <c r="K12" s="1"/>
      <c r="L12" s="1"/>
    </row>
    <row r="13" spans="1:12" ht="15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</row>
    <row r="14" spans="1:12" ht="15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"/>
      <c r="K14" s="1"/>
      <c r="L14" s="1"/>
    </row>
    <row r="15" spans="1:12" ht="15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"/>
      <c r="K15" s="1"/>
      <c r="L15" s="1"/>
    </row>
    <row r="16" spans="1:12" ht="15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"/>
      <c r="K16" s="1"/>
      <c r="L16" s="1"/>
    </row>
    <row r="19" spans="2:4" ht="15">
      <c r="B19" s="21"/>
      <c r="C19" s="21"/>
      <c r="D19" s="22"/>
    </row>
  </sheetData>
  <sheetProtection/>
  <mergeCells count="11">
    <mergeCell ref="I2:L2"/>
    <mergeCell ref="A4:A9"/>
    <mergeCell ref="I4:L4"/>
    <mergeCell ref="I6:L6"/>
    <mergeCell ref="I8:L8"/>
    <mergeCell ref="A1:L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2023-08-23T01:30:52Z</dcterms:modified>
  <cp:category/>
  <cp:version/>
  <cp:contentType/>
  <cp:contentStatus/>
</cp:coreProperties>
</file>